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 Daniela\Documents\ALMA\TNC\PRIORIZACIÓN\"/>
    </mc:Choice>
  </mc:AlternateContent>
  <bookViews>
    <workbookView xWindow="0" yWindow="0" windowWidth="20370" windowHeight="7590" firstSheet="10" activeTab="11"/>
  </bookViews>
  <sheets>
    <sheet name="CRITERIOS TÉCNICOS" sheetId="2" r:id="rId1"/>
    <sheet name="CALIFICACIÓN TÉCNICA" sheetId="3" r:id="rId2"/>
    <sheet name="CRITERIOS COMUNITARIO" sheetId="10" r:id="rId3"/>
    <sheet name="SALOA CALIFICACIÓN" sheetId="1" r:id="rId4"/>
    <sheet name="LA MATA CALIFICACIÓN" sheetId="4" r:id="rId5"/>
    <sheet name="SEMPEGUA CALIFICACIÓN" sheetId="5" r:id="rId6"/>
    <sheet name="CRITERIOS WEAP" sheetId="9" r:id="rId7"/>
    <sheet name="WEAP" sheetId="8" r:id="rId8"/>
    <sheet name="CRITERIOS COSTO-BENEFICIO" sheetId="11" r:id="rId9"/>
    <sheet name="RESULTADOS COSTO-BENEFICIO" sheetId="13" r:id="rId10"/>
    <sheet name="COSTO-BENEFICIO" sheetId="12" r:id="rId11"/>
    <sheet name=" TOTAL SALOA" sheetId="6" r:id="rId12"/>
    <sheet name="TOTAL LA MATA" sheetId="14" r:id="rId13"/>
    <sheet name="TOTAL SEMPEGUA" sheetId="15" r:id="rId14"/>
  </sheets>
  <definedNames>
    <definedName name="_xlnm._FilterDatabase" localSheetId="11" hidden="1">' TOTAL SALOA'!$A$1:$G$26</definedName>
    <definedName name="_xlnm._FilterDatabase" localSheetId="12" hidden="1">'TOTAL LA MATA'!$A$1:$G$26</definedName>
    <definedName name="_xlnm._FilterDatabase" localSheetId="13" hidden="1">'TOTAL SEMPEGUA'!$A$1:$G$26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5" l="1"/>
  <c r="E19" i="15"/>
  <c r="D19" i="15"/>
  <c r="C19" i="15"/>
  <c r="F21" i="15"/>
  <c r="E21" i="15"/>
  <c r="D21" i="15"/>
  <c r="C21" i="15"/>
  <c r="F25" i="15"/>
  <c r="E25" i="15"/>
  <c r="D25" i="15"/>
  <c r="F13" i="15"/>
  <c r="E13" i="15"/>
  <c r="D13" i="15"/>
  <c r="C13" i="15"/>
  <c r="F18" i="15"/>
  <c r="E18" i="15"/>
  <c r="D18" i="15"/>
  <c r="C18" i="15"/>
  <c r="F22" i="15"/>
  <c r="E22" i="15"/>
  <c r="D22" i="15"/>
  <c r="F5" i="15"/>
  <c r="E5" i="15"/>
  <c r="D5" i="15"/>
  <c r="C5" i="15"/>
  <c r="F16" i="15"/>
  <c r="E16" i="15"/>
  <c r="D16" i="15"/>
  <c r="C16" i="15"/>
  <c r="F4" i="15"/>
  <c r="E4" i="15"/>
  <c r="D4" i="15"/>
  <c r="C4" i="15"/>
  <c r="F6" i="15"/>
  <c r="E6" i="15"/>
  <c r="D6" i="15"/>
  <c r="C6" i="15"/>
  <c r="F8" i="15"/>
  <c r="E8" i="15"/>
  <c r="D8" i="15"/>
  <c r="C8" i="15"/>
  <c r="F10" i="15"/>
  <c r="E10" i="15"/>
  <c r="D10" i="15"/>
  <c r="C10" i="15"/>
  <c r="F20" i="15"/>
  <c r="E20" i="15"/>
  <c r="D20" i="15"/>
  <c r="F26" i="15"/>
  <c r="E26" i="15"/>
  <c r="D26" i="15"/>
  <c r="F23" i="15"/>
  <c r="E23" i="15"/>
  <c r="D23" i="15"/>
  <c r="F24" i="15"/>
  <c r="E24" i="15"/>
  <c r="D24" i="15"/>
  <c r="F15" i="15"/>
  <c r="E15" i="15"/>
  <c r="D15" i="15"/>
  <c r="C15" i="15"/>
  <c r="F17" i="15"/>
  <c r="E17" i="15"/>
  <c r="D17" i="15"/>
  <c r="C17" i="15"/>
  <c r="F12" i="15"/>
  <c r="E12" i="15"/>
  <c r="D12" i="15"/>
  <c r="C12" i="15"/>
  <c r="F14" i="15"/>
  <c r="E14" i="15"/>
  <c r="D14" i="15"/>
  <c r="C14" i="15"/>
  <c r="F9" i="15"/>
  <c r="E9" i="15"/>
  <c r="D9" i="15"/>
  <c r="C9" i="15"/>
  <c r="F7" i="15"/>
  <c r="E7" i="15"/>
  <c r="D7" i="15"/>
  <c r="C7" i="15"/>
  <c r="F11" i="15"/>
  <c r="E11" i="15"/>
  <c r="D11" i="15"/>
  <c r="C11" i="15"/>
  <c r="F21" i="14"/>
  <c r="E21" i="14"/>
  <c r="D21" i="14"/>
  <c r="C21" i="14"/>
  <c r="F26" i="14"/>
  <c r="E26" i="14"/>
  <c r="D26" i="14"/>
  <c r="F22" i="14"/>
  <c r="E22" i="14"/>
  <c r="D22" i="14"/>
  <c r="C22" i="14"/>
  <c r="F16" i="14"/>
  <c r="E16" i="14"/>
  <c r="D16" i="14"/>
  <c r="C16" i="14"/>
  <c r="F19" i="14"/>
  <c r="E19" i="14"/>
  <c r="D19" i="14"/>
  <c r="C19" i="14"/>
  <c r="F20" i="14"/>
  <c r="E20" i="14"/>
  <c r="D20" i="14"/>
  <c r="C20" i="14"/>
  <c r="F6" i="14"/>
  <c r="E6" i="14"/>
  <c r="D6" i="14"/>
  <c r="C6" i="14"/>
  <c r="F13" i="14"/>
  <c r="E13" i="14"/>
  <c r="D13" i="14"/>
  <c r="C13" i="14"/>
  <c r="F4" i="14"/>
  <c r="E4" i="14"/>
  <c r="D4" i="14"/>
  <c r="C4" i="14"/>
  <c r="F5" i="14"/>
  <c r="E5" i="14"/>
  <c r="D5" i="14"/>
  <c r="C5" i="14"/>
  <c r="F11" i="14"/>
  <c r="E11" i="14"/>
  <c r="D11" i="14"/>
  <c r="C11" i="14"/>
  <c r="F15" i="14"/>
  <c r="E15" i="14"/>
  <c r="D15" i="14"/>
  <c r="C15" i="14"/>
  <c r="F7" i="14"/>
  <c r="E7" i="14"/>
  <c r="D7" i="14"/>
  <c r="C7" i="14"/>
  <c r="F23" i="14"/>
  <c r="E23" i="14"/>
  <c r="D23" i="14"/>
  <c r="C23" i="14"/>
  <c r="F14" i="14"/>
  <c r="E14" i="14"/>
  <c r="D14" i="14"/>
  <c r="C14" i="14"/>
  <c r="F18" i="14"/>
  <c r="E18" i="14"/>
  <c r="D18" i="14"/>
  <c r="C18" i="14"/>
  <c r="F12" i="14"/>
  <c r="E12" i="14"/>
  <c r="D12" i="14"/>
  <c r="C12" i="14"/>
  <c r="F17" i="14"/>
  <c r="E17" i="14"/>
  <c r="D17" i="14"/>
  <c r="C17" i="14"/>
  <c r="F25" i="14"/>
  <c r="E25" i="14"/>
  <c r="D25" i="14"/>
  <c r="F10" i="14"/>
  <c r="E10" i="14"/>
  <c r="D10" i="14"/>
  <c r="C10" i="14"/>
  <c r="F9" i="14"/>
  <c r="E9" i="14"/>
  <c r="D9" i="14"/>
  <c r="C9" i="14"/>
  <c r="F8" i="14"/>
  <c r="E8" i="14"/>
  <c r="D8" i="14"/>
  <c r="C8" i="14"/>
  <c r="F24" i="14"/>
  <c r="E24" i="14"/>
  <c r="D24" i="14"/>
  <c r="F20" i="6"/>
  <c r="F26" i="6"/>
  <c r="F19" i="6"/>
  <c r="F16" i="6"/>
  <c r="F25" i="6"/>
  <c r="F10" i="6"/>
  <c r="F5" i="6"/>
  <c r="F14" i="6"/>
  <c r="F4" i="6"/>
  <c r="F6" i="6"/>
  <c r="F12" i="6"/>
  <c r="F13" i="6"/>
  <c r="F22" i="6"/>
  <c r="F21" i="6"/>
  <c r="F18" i="6"/>
  <c r="F24" i="6"/>
  <c r="F17" i="6"/>
  <c r="F23" i="6"/>
  <c r="F8" i="6"/>
  <c r="F15" i="6"/>
  <c r="F9" i="6"/>
  <c r="F7" i="6"/>
  <c r="F11" i="6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" i="12"/>
  <c r="F3" i="12"/>
  <c r="E20" i="6"/>
  <c r="E26" i="6"/>
  <c r="E19" i="6"/>
  <c r="E16" i="6"/>
  <c r="E25" i="6"/>
  <c r="E10" i="6"/>
  <c r="E5" i="6"/>
  <c r="E14" i="6"/>
  <c r="E4" i="6"/>
  <c r="E6" i="6"/>
  <c r="E12" i="6"/>
  <c r="E13" i="6"/>
  <c r="E22" i="6"/>
  <c r="E21" i="6"/>
  <c r="E18" i="6"/>
  <c r="E24" i="6"/>
  <c r="E17" i="6"/>
  <c r="E23" i="6"/>
  <c r="E8" i="6"/>
  <c r="E15" i="6"/>
  <c r="E9" i="6"/>
  <c r="E7" i="6"/>
  <c r="E11" i="6"/>
  <c r="D20" i="6"/>
  <c r="D26" i="6"/>
  <c r="D19" i="6"/>
  <c r="D16" i="6"/>
  <c r="D25" i="6"/>
  <c r="D10" i="6"/>
  <c r="D5" i="6"/>
  <c r="D14" i="6"/>
  <c r="D4" i="6"/>
  <c r="D6" i="6"/>
  <c r="D12" i="6"/>
  <c r="D13" i="6"/>
  <c r="D22" i="6"/>
  <c r="D21" i="6"/>
  <c r="D18" i="6"/>
  <c r="D24" i="6"/>
  <c r="D17" i="6"/>
  <c r="D23" i="6"/>
  <c r="D8" i="6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3" i="8"/>
  <c r="G4" i="3"/>
  <c r="G5" i="3"/>
  <c r="G6" i="3"/>
  <c r="G7" i="3"/>
  <c r="D9" i="6" s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3" i="3"/>
  <c r="D15" i="6"/>
  <c r="D7" i="6"/>
  <c r="D11" i="6"/>
  <c r="C20" i="6"/>
  <c r="C19" i="6"/>
  <c r="C16" i="6"/>
  <c r="C10" i="6"/>
  <c r="C5" i="6"/>
  <c r="C14" i="6"/>
  <c r="C4" i="6"/>
  <c r="C6" i="6"/>
  <c r="C12" i="6"/>
  <c r="C13" i="6"/>
  <c r="C21" i="6"/>
  <c r="C18" i="6"/>
  <c r="C17" i="6"/>
  <c r="C8" i="6"/>
  <c r="C15" i="6"/>
  <c r="C9" i="6"/>
  <c r="C7" i="6"/>
  <c r="C11" i="6"/>
  <c r="G11" i="6" l="1"/>
  <c r="G7" i="6"/>
  <c r="G17" i="6"/>
  <c r="G12" i="6"/>
  <c r="G5" i="6"/>
  <c r="G20" i="6"/>
  <c r="G23" i="6"/>
  <c r="G26" i="6"/>
  <c r="G19" i="15"/>
  <c r="G23" i="15"/>
  <c r="G9" i="14"/>
  <c r="G17" i="14"/>
  <c r="G4" i="14"/>
  <c r="G25" i="14"/>
  <c r="G23" i="14"/>
  <c r="G7" i="14"/>
  <c r="G21" i="14"/>
  <c r="G16" i="6"/>
  <c r="G24" i="6"/>
  <c r="G8" i="6"/>
  <c r="G19" i="6"/>
  <c r="G9" i="6"/>
  <c r="G18" i="6"/>
  <c r="G6" i="6"/>
  <c r="G10" i="6"/>
  <c r="G22" i="6"/>
  <c r="G25" i="6"/>
  <c r="G21" i="6"/>
  <c r="G13" i="6"/>
  <c r="G14" i="6"/>
  <c r="G15" i="6"/>
  <c r="G4" i="6"/>
  <c r="G12" i="15"/>
  <c r="G11" i="15"/>
  <c r="G8" i="15"/>
  <c r="G26" i="15"/>
  <c r="G5" i="15"/>
  <c r="G13" i="15"/>
  <c r="G7" i="15"/>
  <c r="G9" i="15"/>
  <c r="G15" i="15"/>
  <c r="G6" i="15"/>
  <c r="G4" i="15"/>
  <c r="G21" i="15"/>
  <c r="G16" i="15"/>
  <c r="G22" i="15"/>
  <c r="G18" i="15"/>
  <c r="G25" i="15"/>
  <c r="G10" i="14"/>
  <c r="G15" i="14"/>
  <c r="G13" i="14"/>
  <c r="G16" i="14"/>
  <c r="G22" i="14"/>
  <c r="G18" i="14"/>
  <c r="G8" i="14"/>
  <c r="G14" i="14"/>
  <c r="G5" i="14"/>
  <c r="G20" i="15"/>
  <c r="G14" i="15"/>
  <c r="G17" i="15"/>
  <c r="G24" i="15"/>
  <c r="G10" i="15"/>
  <c r="G24" i="14"/>
  <c r="G12" i="14"/>
  <c r="G11" i="14"/>
  <c r="G6" i="14"/>
  <c r="G20" i="14"/>
  <c r="G19" i="14"/>
  <c r="G26" i="14"/>
  <c r="I25" i="13"/>
  <c r="E25" i="13"/>
  <c r="H24" i="13"/>
  <c r="H26" i="13" s="1"/>
  <c r="G24" i="13"/>
  <c r="G26" i="13" s="1"/>
  <c r="D24" i="13"/>
  <c r="D26" i="13" s="1"/>
  <c r="C24" i="13"/>
  <c r="E24" i="13" s="1"/>
  <c r="C23" i="13"/>
  <c r="H22" i="13"/>
  <c r="H23" i="13" s="1"/>
  <c r="G22" i="13"/>
  <c r="I22" i="13" s="1"/>
  <c r="D22" i="13"/>
  <c r="E22" i="13" s="1"/>
  <c r="C22" i="13"/>
  <c r="G21" i="13"/>
  <c r="G23" i="13" s="1"/>
  <c r="E21" i="13"/>
  <c r="H20" i="13"/>
  <c r="G20" i="13"/>
  <c r="D20" i="13"/>
  <c r="C20" i="13"/>
  <c r="I19" i="13"/>
  <c r="E19" i="13"/>
  <c r="I18" i="13"/>
  <c r="E18" i="13"/>
  <c r="H17" i="13"/>
  <c r="G17" i="13"/>
  <c r="D17" i="13"/>
  <c r="C17" i="13"/>
  <c r="I16" i="13"/>
  <c r="E16" i="13"/>
  <c r="I15" i="13"/>
  <c r="E15" i="13"/>
  <c r="H14" i="13"/>
  <c r="G14" i="13"/>
  <c r="D14" i="13"/>
  <c r="C14" i="13"/>
  <c r="I13" i="13"/>
  <c r="E13" i="13"/>
  <c r="I12" i="13"/>
  <c r="E12" i="13"/>
  <c r="H11" i="13"/>
  <c r="G11" i="13"/>
  <c r="D11" i="13"/>
  <c r="C11" i="13"/>
  <c r="I10" i="13"/>
  <c r="E10" i="13"/>
  <c r="I9" i="13"/>
  <c r="E9" i="13"/>
  <c r="H8" i="13"/>
  <c r="D8" i="13"/>
  <c r="C8" i="13"/>
  <c r="I7" i="13"/>
  <c r="E7" i="13"/>
  <c r="G6" i="13"/>
  <c r="G8" i="13" s="1"/>
  <c r="E6" i="13"/>
  <c r="H4" i="13"/>
  <c r="H5" i="13" s="1"/>
  <c r="G4" i="13"/>
  <c r="G5" i="13" s="1"/>
  <c r="D4" i="13"/>
  <c r="D5" i="13" s="1"/>
  <c r="C4" i="13"/>
  <c r="C5" i="13" s="1"/>
  <c r="I3" i="13"/>
  <c r="E3" i="13"/>
  <c r="D18" i="2"/>
  <c r="I6" i="13" l="1"/>
  <c r="C26" i="13"/>
  <c r="I4" i="13"/>
  <c r="I21" i="13"/>
  <c r="D23" i="13"/>
  <c r="I24" i="13"/>
  <c r="E4" i="13"/>
  <c r="W5" i="4"/>
  <c r="D14" i="10"/>
  <c r="W5" i="5"/>
  <c r="W6" i="5"/>
  <c r="W7" i="5"/>
  <c r="W8" i="5"/>
  <c r="W9" i="5"/>
  <c r="W15" i="4"/>
  <c r="W6" i="4"/>
  <c r="W7" i="4"/>
  <c r="W8" i="4"/>
  <c r="W9" i="4"/>
  <c r="W10" i="4"/>
  <c r="W11" i="4"/>
  <c r="W12" i="4"/>
  <c r="W13" i="4"/>
  <c r="W14" i="4"/>
  <c r="W5" i="1"/>
  <c r="W6" i="1"/>
  <c r="W7" i="1"/>
  <c r="W8" i="1"/>
  <c r="W9" i="1"/>
  <c r="D12" i="3" l="1"/>
</calcChain>
</file>

<file path=xl/sharedStrings.xml><?xml version="1.0" encoding="utf-8"?>
<sst xmlns="http://schemas.openxmlformats.org/spreadsheetml/2006/main" count="595" uniqueCount="229">
  <si>
    <t>ESTRATEGIA</t>
  </si>
  <si>
    <t>MEDIDAS</t>
  </si>
  <si>
    <t>VALORACIÓN CON STICKERS</t>
  </si>
  <si>
    <t>SERVICIOS DE:</t>
  </si>
  <si>
    <t>CRITERIOS DE:</t>
  </si>
  <si>
    <t>ABASTECIMIENTO</t>
  </si>
  <si>
    <t>SOPORTE Y REGULACIÓN</t>
  </si>
  <si>
    <t>CULTURALES</t>
  </si>
  <si>
    <t>PROVISIÓN DE ALIMENTO POR PESCA ARTESANAL</t>
  </si>
  <si>
    <t>ABASTECIMIENTO DE ALIMENTO POR CULTIVOS (PLAYÓN, HUERTAS, TIERRAS ALTAS)</t>
  </si>
  <si>
    <t>PROVISIÓN DE ALIMENTO POR CAZA DE ANIMALES DE MONTE</t>
  </si>
  <si>
    <t>PROVISIÓN DE ALIMENTOS POR GANADERÍA Y CRÍA DE ESPECIES MENORES</t>
  </si>
  <si>
    <t>PROVISIÓN DE MATERIAS PRIMAS (INFRAESTRUCTURA, ARTES DE PESCA Y NAVEGACIÓN, INSTRUMENTOS MUSICALES, LEÑA, BANCOS DE FORRAJE)</t>
  </si>
  <si>
    <t>ABASTECIMIENTO DE AGUA PARA SISTEMAS AGROPECUARIOS</t>
  </si>
  <si>
    <t>ABASTECIMIENTO DE AGUA PARA CONSUMO HUMANO</t>
  </si>
  <si>
    <t>CONTROL DE LA EROSIÓN</t>
  </si>
  <si>
    <t>CONTROL DE INUNDACIONES</t>
  </si>
  <si>
    <t>FERTILIDAD DEL SUELO</t>
  </si>
  <si>
    <t>MANEJO DE HÁBITAT</t>
  </si>
  <si>
    <t>DEPURACIÓN DEL AGUA (CALIDAD)</t>
  </si>
  <si>
    <t>EDUCACIÓN</t>
  </si>
  <si>
    <t>CONOCIMIENTO LOCAL</t>
  </si>
  <si>
    <t>DISFRUTE ESPIRITUAL, ESTÉTICO Y RECREATIVO</t>
  </si>
  <si>
    <t>FACTIBILIDAD (EN CUANTO A TIEMPO, RECURSOS Y CAPACIDADES EXOSTENTES)</t>
  </si>
  <si>
    <t>INTERÉS Y CAPACIDAD SOCIAL</t>
  </si>
  <si>
    <t>INTERÉS Y CAPACIDAD INSTITUCIONAL</t>
  </si>
  <si>
    <t>RESTAURACIÓN</t>
  </si>
  <si>
    <t>PROGRAMA DE GUARDA CIÉNAGAS CON CUSTODIO DE SEMILLAS Y VIVERO</t>
  </si>
  <si>
    <t>Pesca sostenible y comercio justo</t>
  </si>
  <si>
    <t>HUERTAS COMUNITARIAS Y CASERAS</t>
  </si>
  <si>
    <t xml:space="preserve">FORTALECIMIENTO COMUNITARIO (CONOCIMIENTO ANCESTRAL, ORGANIZATIVO, TÉCNICO Y EDUCACIÓN AMBIENTAL) </t>
  </si>
  <si>
    <t>SISTEMA DE ALERTAS TEMPRANAS</t>
  </si>
  <si>
    <t>CONTROL DE INVASIÓN DE TARUYA</t>
  </si>
  <si>
    <t xml:space="preserve">Asociada a la producción de artesanías. </t>
  </si>
  <si>
    <t>No</t>
  </si>
  <si>
    <t>Criterio</t>
  </si>
  <si>
    <t>Descripción</t>
  </si>
  <si>
    <t>Peso</t>
  </si>
  <si>
    <t>Calificación</t>
  </si>
  <si>
    <t xml:space="preserve">FACTIBILIDAD </t>
  </si>
  <si>
    <t>La medida es viable por su disponibilidad de recursos técnicos, económicos, su nivel de complejidad, el tiempo que toma en el marco de este proyecto, y su presencia o articulación con instrumentos de gestión o planificación del territorio</t>
  </si>
  <si>
    <t>0 = no es factible</t>
  </si>
  <si>
    <r>
      <t xml:space="preserve">1 = tiene una factibilidad baja </t>
    </r>
    <r>
      <rPr>
        <b/>
        <sz val="9"/>
        <color rgb="FF000000"/>
        <rFont val="Times New Roman"/>
        <family val="1"/>
      </rPr>
      <t/>
    </r>
  </si>
  <si>
    <t>2 = tiene una factibilidad media</t>
  </si>
  <si>
    <t>3 = tiene una factibilidad alta</t>
  </si>
  <si>
    <t xml:space="preserve">CONSERVACIÓN </t>
  </si>
  <si>
    <t>La medida contribuye a la conservación, uso sostenible y resiliencia de la biodiversidad y los servicios ecosistémicos donde se implemente</t>
  </si>
  <si>
    <t xml:space="preserve">0 = no contribuye </t>
  </si>
  <si>
    <r>
      <t xml:space="preserve">1 = baja contribución  </t>
    </r>
    <r>
      <rPr>
        <b/>
        <sz val="9"/>
        <color rgb="FF000000"/>
        <rFont val="Times New Roman"/>
        <family val="1"/>
      </rPr>
      <t/>
    </r>
  </si>
  <si>
    <t>2 = media contribución</t>
  </si>
  <si>
    <t>3 = alta contribución</t>
  </si>
  <si>
    <t>VULNERABILIDAD CLIMÁTICA</t>
  </si>
  <si>
    <t>La medida aumenta la capacidad de adaptación y/o reduce la sensibilidad de los ecosistemas y/o las personas a los efectos de la variabilidad y el cambio climático</t>
  </si>
  <si>
    <t xml:space="preserve">0 = no reduce vulnerabilidad </t>
  </si>
  <si>
    <t xml:space="preserve">1 = baja reducción de la vulnerabilidad </t>
  </si>
  <si>
    <t xml:space="preserve">2 = moderada reducción de la vulnerabilidad </t>
  </si>
  <si>
    <t xml:space="preserve">3 = alta reducción de la vulnerabilidad </t>
  </si>
  <si>
    <t>PARTICIPACIÓN Y GOBERNANZA</t>
  </si>
  <si>
    <t>La medida genera participación informativa y/o empoderativa de la comunidad y las instituciones locales</t>
  </si>
  <si>
    <t>0 = no genera participación y/o gobernanza</t>
  </si>
  <si>
    <t>1 = genera baja participación y/o gobernanza</t>
  </si>
  <si>
    <t>2 = genera media participación y/o gobernanza</t>
  </si>
  <si>
    <t>3 = genera alta participación y/o gobernanza</t>
  </si>
  <si>
    <t>No.</t>
  </si>
  <si>
    <t>Medidas</t>
  </si>
  <si>
    <t>Criterio 1 
Factibilidad</t>
  </si>
  <si>
    <t>Criterio 2 
Conservación</t>
  </si>
  <si>
    <t>Criterio 3 
Vulnerabilidad</t>
  </si>
  <si>
    <t>Criterio 4 
Participación y gobernanza</t>
  </si>
  <si>
    <t>ENRIQUECIMIENTO MULTIFUNCIONAL</t>
  </si>
  <si>
    <t>PESCA SOSTENIBLE Y COMERCIO JUSTO</t>
  </si>
  <si>
    <t>ESCUELAS SOCIO – ECOLÓGICAS (EDUCACIÓN AMBIENTAL) CON JÓVENES Y NIÑOS</t>
  </si>
  <si>
    <t>GRUPOS DE GUARDACIÉNAGAS, CON CUSTODIO DE BANCO DE SEMILLAS Y VIVEROS</t>
  </si>
  <si>
    <t xml:space="preserve">FORTALECIMIENTO ORGANIZATIVO </t>
  </si>
  <si>
    <t>RED DE CONOCIMIENTOS COMUNITARIOS</t>
  </si>
  <si>
    <t xml:space="preserve">FORTALECIMIENTO TÉCNICO EN TEMAS PRODUCTIVOS Y DE CONSERVACIÓN QUE SE IMPLEMENTEN                                                       </t>
  </si>
  <si>
    <t>ASOCIACIÓN PRODUCTIVA DE MUJERES</t>
  </si>
  <si>
    <t>RESTAURACIÓN DE BOSQUES EN NACEDEROS Y TIERRAS ALTAS</t>
  </si>
  <si>
    <t>CONOCIMIENTO ANCESTRAL (ESCUELAS DE TEJIDO EN ESTERA, ESCUELAS DE MÚSICA, INVENTARIO DE PLANTAS DE MEDICINA TRADICIONAL, CULINARIA, DE USOS PRÁCTICOS E INFRAESTRUCTURA)</t>
  </si>
  <si>
    <t>RESTAURACIÓN DE BOSQUE RIPARIO</t>
  </si>
  <si>
    <t>RESTAURACIÓN DE HUMEDALES Y CONECTIVIDAD HIDROLÓGICA (DESTAPONAR CANALES OBSTRUIDOS Y RECUPERAR CONECTIVIDAD LATERAL)</t>
  </si>
  <si>
    <t xml:space="preserve">CRÍA Y TENENCIA DE ESPECIES MENORES  </t>
  </si>
  <si>
    <t>HUERTAS FAMILIARES Y COMUNITARIAS</t>
  </si>
  <si>
    <t>ACUICULTURA CON ESPECIES NATIVAS (CRIADERO ARTESANAL)</t>
  </si>
  <si>
    <t>SISTEMAS HIDROAGRÍCOLAS (CHINANPAS)</t>
  </si>
  <si>
    <t>SISTEMAS AGROFORESTALES</t>
  </si>
  <si>
    <t xml:space="preserve">CONTROL DE TARUYA/BUCHÓN </t>
  </si>
  <si>
    <t>COSECHA DE AGUA LLUVIA</t>
  </si>
  <si>
    <t>PRODUCCIÓN DE ARTESANIAS</t>
  </si>
  <si>
    <t>RESCATE DE ALEVINOS EN POZAS AISLADAS DURANTE EL VERANO</t>
  </si>
  <si>
    <t>ECOTURISMO</t>
  </si>
  <si>
    <t xml:space="preserve"> PESCA ARTESANAL</t>
  </si>
  <si>
    <t>CULTIVOS (PLAYÓN, HUERTAS, TIERRAS ALTAS)</t>
  </si>
  <si>
    <t>CAZA DE ANIMALES DE MONTE</t>
  </si>
  <si>
    <t>GANADERÍA Y CRÍA DE ESPECIES MENORES</t>
  </si>
  <si>
    <t>MATERIAS PRIMAS  PARA INFRAESTRUCTURA, ARTES DE PESCA Y NAVEGACIÓN, INSTRUMENTOS MUSICALES, LEÑA, BANCOS DE FORRAJE</t>
  </si>
  <si>
    <t>AGUA PARA SISTEMAS AGROPECUARIOS</t>
  </si>
  <si>
    <t xml:space="preserve"> AGUA PARA CONSUMO HUMANO</t>
  </si>
  <si>
    <t>RESTAURACIÓN DE HUMEDALES, DE HUMEDALES Y CONECTIVIDAD HIDROLÓGICA</t>
  </si>
  <si>
    <t>COCECHA DE AGUA</t>
  </si>
  <si>
    <t>RESTAURACIÓN DE BOSQUES EN NACEDEROS, RONDAS HÍDRICAS Y TIERRAS ALTAS</t>
  </si>
  <si>
    <t>CULTIVOS</t>
  </si>
  <si>
    <t>CRÍA DE ESPECIES MENORES</t>
  </si>
  <si>
    <t>MANEJO Y APROVECHAMIENTO DE RESIDUOS</t>
  </si>
  <si>
    <t>ACUICULTURA CON ESPECIES NATIVAS</t>
  </si>
  <si>
    <t>VALORACIÓN DE STICKERS</t>
  </si>
  <si>
    <t>FORTALECIMIENTO COMUNITARIO (CONOCIMIENTO ANCESTRAL, ORGANIZATIVO, TÉCNICO Y EDUCACIÓN AMBIENTAL)</t>
  </si>
  <si>
    <t xml:space="preserve">RESTAURACIÓN </t>
  </si>
  <si>
    <t xml:space="preserve">HUERTOS COMUNITARIOS Y CASEROS </t>
  </si>
  <si>
    <t>DIVERSIDAD PRODUCTIVA</t>
  </si>
  <si>
    <t>SALOA</t>
  </si>
  <si>
    <t>LA MATA</t>
  </si>
  <si>
    <t>SEMPEGUA</t>
  </si>
  <si>
    <t>FACTIBILIDAD</t>
  </si>
  <si>
    <t>MEDIDA</t>
  </si>
  <si>
    <t>EL CUIDO</t>
  </si>
  <si>
    <t>ESCUELAS SOCIO-ECOLÓGICAS</t>
  </si>
  <si>
    <t>FORTALECIMIENTO ORGANIZATIVO</t>
  </si>
  <si>
    <t>RED DE CONOCIMIENTO COMUNITARIOS</t>
  </si>
  <si>
    <t>ASOCIACIÓN DE MUJERES</t>
  </si>
  <si>
    <t>PESCA ARTESANAL Y DVERSIDAD PRODUCTIVA</t>
  </si>
  <si>
    <t>CRÍA Y TENENCIA DE ESPECIES MENORES</t>
  </si>
  <si>
    <t>SISTEMA HIDROAGRÍCOLAS (CHINAMPAS)</t>
  </si>
  <si>
    <t>COSECHA DE AGUAS LLUVIA</t>
  </si>
  <si>
    <t>PRODUCCIÓN DE ARTESANÍAS</t>
  </si>
  <si>
    <t>*Restauración de humedales y conectividad hidrológica
*Restauración de bosques en nacederos, rondas hídricas y bosque ripario en tierras altas o inundables 
*Estabilización, biorremediación y acondicionamiento de suelos</t>
  </si>
  <si>
    <t>*Acuicultura con especies nativas 
*Pesca sostenible y comercio justo 
*Incentivos a la conservación 
*Fortalecimiento institucional en temas de cambio climático 
*Incentivos a la conservación</t>
  </si>
  <si>
    <t>*Manejo de plagas 
*Sistemas agroforestales 
*Criaderos de gallinas, carneros y cerdos</t>
  </si>
  <si>
    <t>*Programa de Guarda Ciénagas 
*Sistema de alertas tempranas</t>
  </si>
  <si>
    <t>*Rescate de alevino en pozas aisladas por la sequía 
*Criadero de alevinos</t>
  </si>
  <si>
    <t>*Transformación de la taruya 
*Diversidad productiva con fuerte énfasis en la venta de servicios asociados al turismo</t>
  </si>
  <si>
    <t>*Enriquecimiento multifuncional 
*Estabilización, biorremediación y acondicionamiento del suelo</t>
  </si>
  <si>
    <t>*Sistemas hidroagrícolas 
*Sistemas agroforestales 
*Siembra y uso de plantas medicinales
*Huertas familiares y comunitarias</t>
  </si>
  <si>
    <t xml:space="preserve">*Redes de conocimiento comunitario
*Educación ambiental con diálogo intergeneracional entre niños y mayores
*Educación de palma de estera para artesanías 
*Historia de antecedentes jurídicos sobre titulación de baldíos (playones)
</t>
  </si>
  <si>
    <t>*Restauración de bosques en nacederos, rondas hídricas y bosque ripario en tierras altas o inundables
*Restauración de humedales y conectividad hidrológica
*Restauración de barreras de contención natural de ríos</t>
  </si>
  <si>
    <t>*Inventario de medicina tradicional – tradición ancestral
*Agricultura comunitaria</t>
  </si>
  <si>
    <t>Criterio 2 
Capacidad hidrológica suelos</t>
  </si>
  <si>
    <t>Criterio 1 
Conectividad hidrológica ciénaga-río</t>
  </si>
  <si>
    <t>FORTALECIMIENTO ORGANIZATIVO E INSTITUCIONAL</t>
  </si>
  <si>
    <t>CAPACIDAD HIDROLÓGICA DEL SUELO</t>
  </si>
  <si>
    <t>CONECTIVIDAD HÍDRICA</t>
  </si>
  <si>
    <t>Medidas que mejoran la conectividad hídrica entre la ciénaga, caños naturales y el río</t>
  </si>
  <si>
    <t>SERVICIOS ECOSISTÉMICOS</t>
  </si>
  <si>
    <t>Medidas que ayudan a proteger los suelos, manteniendo o mejorando la capacidad de regulación hidrica de estos</t>
  </si>
  <si>
    <t>Medidas socioeconómicas de gestión o política, para enfrentar condiciones de escasez de agua para consumo humano</t>
  </si>
  <si>
    <t>ENFRENTAR CONDICIONES DE ESCASEZ DE AGUA PARA PECES</t>
  </si>
  <si>
    <t>Medidas para enfrentar condiciones de escasez de agua en los ecosistemas de agua dulce que soportan la pesca</t>
  </si>
  <si>
    <t>ENFRENTAR CONDICIONES DE ESCASEZ DE AGUA PARA CONSUMO HUMANO</t>
  </si>
  <si>
    <t>Criterio 3 
Enfrentar condiciones de escasez de agua para consumo humano</t>
  </si>
  <si>
    <t>Criterio 4 
Enfrentar condiciones de escasez de agua para peces</t>
  </si>
  <si>
    <t>Suma ponderada</t>
  </si>
  <si>
    <t xml:space="preserve">3 = aporte alto a la conectividad hídrica </t>
  </si>
  <si>
    <t xml:space="preserve">2 = aporte medio a la conectividad hídrica </t>
  </si>
  <si>
    <r>
      <t xml:space="preserve">1 = aporte bajo a la conectividad hídrica  </t>
    </r>
    <r>
      <rPr>
        <b/>
        <sz val="9"/>
        <color rgb="FF000000"/>
        <rFont val="Times New Roman"/>
        <family val="1"/>
      </rPr>
      <t/>
    </r>
  </si>
  <si>
    <t xml:space="preserve">0 = no aporta a la conectividad hídrica </t>
  </si>
  <si>
    <t>0 = no aporta a la capacidad hidrológica del suelo</t>
  </si>
  <si>
    <r>
      <t xml:space="preserve">1 = aporte bajo a la capacidad hidrológica del suelo  </t>
    </r>
    <r>
      <rPr>
        <b/>
        <sz val="9"/>
        <color rgb="FF000000"/>
        <rFont val="Times New Roman"/>
        <family val="1"/>
      </rPr>
      <t/>
    </r>
  </si>
  <si>
    <t>2 = aporte medio a la capacidad hidrológica del suelo</t>
  </si>
  <si>
    <t>3 = aporte alto a lacapacidad hidrológica del suelo</t>
  </si>
  <si>
    <t>3 = aporte alto para enfrentar condiciones de escasez de agua para consumo humano</t>
  </si>
  <si>
    <t>2 = aporte medio para enfrentar condiciones de escasez de agua para consumo humano</t>
  </si>
  <si>
    <t>1 = aporte bajo para enfrentar condiciones de escasez de agua para consumo humano</t>
  </si>
  <si>
    <t>0 = no aporta para enfrentar condiciones de escasez de agua para consumo humano</t>
  </si>
  <si>
    <t>3 = aporte alto para enfrentar condiciones de escasez de agua para los peces</t>
  </si>
  <si>
    <t>2 = aporte medio para enfrentar condiciones de escasez de agua para los peces</t>
  </si>
  <si>
    <t>1 = aporte bajo para enfrentar condiciones de escasez de agua para los peces</t>
  </si>
  <si>
    <t>0 = no aporta para enfrentar condiciones de escasez de agua para los peces</t>
  </si>
  <si>
    <t>3 = alta contribución a mantener o mejorar los SE</t>
  </si>
  <si>
    <t>Contribución de la medida de adaptación a mantener o mejorar los servicios ecosistémicos (SE), de acuerdo a lo que la comunidad considera y fue analizado durante el taller</t>
  </si>
  <si>
    <t>2 = media contribución a mantener o mejorar los SE</t>
  </si>
  <si>
    <t>1 = baja contribución  a mantener o mejorar los SE</t>
  </si>
  <si>
    <t>0 = no contribuye a mantener o mejorar los SE</t>
  </si>
  <si>
    <t>Factibilidad de la medida de adaptación en términos de:
i. Recursos, capacidades y tiempo disponible en el proyecto 
ii. Interés y capacidad social 
iii. Interés y capacidad institucional 
iv.  Aporte a la conservación y uso sostenible</t>
  </si>
  <si>
    <t>APORTE A LA CONSERVACIÓN Y USO SOSTENIBLE</t>
  </si>
  <si>
    <t>APORTE A LA CONSERVACIÓN, Y USO SOSTENIBLE</t>
  </si>
  <si>
    <t>Medidas más valoradas por la comunidad en las que  votaron con stickers en el taller, lo que demuestra mayor interés de la comunidad en aquellas más votadas.</t>
  </si>
  <si>
    <t xml:space="preserve">3 = alto interés de la comunidad </t>
  </si>
  <si>
    <t xml:space="preserve">2 = mediano interés de la comunidad </t>
  </si>
  <si>
    <t xml:space="preserve">1 = bajo interés de la comunidad </t>
  </si>
  <si>
    <t xml:space="preserve">0 = no es de interés de la comunidad </t>
  </si>
  <si>
    <t>B/C</t>
  </si>
  <si>
    <t>Robustez</t>
  </si>
  <si>
    <t>Autonomía financiera</t>
  </si>
  <si>
    <t>Criterio 1 
B/C</t>
  </si>
  <si>
    <t>Criterio 2 
Robustez</t>
  </si>
  <si>
    <t>Criterio 3 
Autonomía financiera</t>
  </si>
  <si>
    <t>Barbacoas</t>
  </si>
  <si>
    <t>El Sapo</t>
  </si>
  <si>
    <t>Indicador</t>
  </si>
  <si>
    <t>Familias ciénaga</t>
  </si>
  <si>
    <t>Global</t>
  </si>
  <si>
    <t>%</t>
  </si>
  <si>
    <t>Huertas familiares</t>
  </si>
  <si>
    <t>B</t>
  </si>
  <si>
    <t>alta</t>
  </si>
  <si>
    <t>C</t>
  </si>
  <si>
    <t>Implementación de sistemas silvopastoriles</t>
  </si>
  <si>
    <t>media</t>
  </si>
  <si>
    <t>baja</t>
  </si>
  <si>
    <t xml:space="preserve">Restauración de bordes de ciénaga </t>
  </si>
  <si>
    <t>Control buchón para conectividad ciénagas</t>
  </si>
  <si>
    <t>Apicultura</t>
  </si>
  <si>
    <t>Medidas técnicas de ordenación pesquera</t>
  </si>
  <si>
    <t>Cultivos piscícolas con especies nativas en jaulas flotantes</t>
  </si>
  <si>
    <t>Aguas lluvias para uso doméstico</t>
  </si>
  <si>
    <t>Relación beneficio-costo (B/C) corresponde al resultado de dividir la sumatoria del valor presente neto de los beneficios por la sumatoria del valor presente neto de los costos. Si el resultado es mayor a 1, quiere decir que los beneficios derivados de la medida son mayores que sus costos, es decir que es económicamente favorable. En el análisis se evalúa la B/C global de la medida, y la relación B/C local. Ésta última corresponde a los beneficios y costos que asumirían las familias habitantes en las ciénagas, y sub-grupos específicos de esas comunidades locales.</t>
  </si>
  <si>
    <t>2 = medio  La B/C local &gt; 1 en los contextos de las dos ciénagas para las cuales se genera la información; mientras que la relación B/C global &lt; 1 en uno o ambos contextos de las dos ciénagas para las cuales se genera el análisis.</t>
  </si>
  <si>
    <t>0 = nada  La B/C local &lt; 1 en los contextos de las dos ciénagas para las cuales se genera el análisis.</t>
  </si>
  <si>
    <t>1 = bajo  La B/C local &lt; 1 en una de las dos ciénagas para las cuales se genera la información.</t>
  </si>
  <si>
    <t>3 = alto  La B/C local &gt; 1 en los contextos de las dos ciénagas para las cuales se genera el análisis; . La relación B/C global &gt;1 en los contextos de las dos ciénagas para las cuales se genera el análisis.</t>
  </si>
  <si>
    <t>Este criterio diferencia las medidas según la magnitud del cambio en la B/C en respuesta al cambio de las variables críticas o variables cuyos valores se asignan con alta incertidumbre, de acuerdo con el análisis de sensibilidad.</t>
  </si>
  <si>
    <t>0 = nada  La B/C local y la B/C global cambian en alta proporción para los contextos de las dos ciénagas analizadas.</t>
  </si>
  <si>
    <t>1 = bajo  La B/C se invierte (pasa de ser mayor a 1, a ser menor a 1) si alguna(s) de las variables críticas cambia de valor, en las dos ciénagas para las cuales se genera el análisis.</t>
  </si>
  <si>
    <t>2 = medio  La B/C se invierte (pasa de ser mayor a 1, a ser menor a 1) si alguna(s) de las variables críticas cambia de valor, en una de las dos ciénagas para las cuales se genera el análisis.</t>
  </si>
  <si>
    <t>3 = alto  La B/C &gt; 1 de forma consistente en las dos ciénagas para las cuales se genera el análisis cuando las variables críticas cambian de valor.</t>
  </si>
  <si>
    <t>0 = nada  El VPN-C un valor con baja posibilidad de ser financiado por algún actor.</t>
  </si>
  <si>
    <t>Este criterio evalúa si el valor presente neto de los costos totales (VPN-C) de implementar la medida tiene una magnitud que sería factible financiar sin la asistencia de actores locales (en un extremo del espectro) o si su alto valor implica la financiación por parte de terceros o de entidades nacionales, departamentales, o regionales.</t>
  </si>
  <si>
    <t>3 = alto  El VPN-C &lt; 1,000 millones</t>
  </si>
  <si>
    <t>1 = bajo  El VPN-C &gt; 7,000 millones</t>
  </si>
  <si>
    <t>2 = medio  El 1,000 millones &lt; VPN-C &lt; 7,000 millones</t>
  </si>
  <si>
    <t>*Ecoturismo
*Venta de servicios asociados al turismo
*Cría y tenencia de especies menores
*Sistemas hidroagrícolas</t>
  </si>
  <si>
    <t>TOTAL SALOA</t>
  </si>
  <si>
    <t>TOTAL LA MATA</t>
  </si>
  <si>
    <t>TOTAL SEMPEGUA</t>
  </si>
  <si>
    <t>VALORACIÓN COMUNITARIA 30%</t>
  </si>
  <si>
    <t>VALORACIÓN TÉCNICA 40%</t>
  </si>
  <si>
    <t>VALORACIÓN WEAP 20%</t>
  </si>
  <si>
    <t>VALORACIÓN COSTO BENEFICIO 10%</t>
  </si>
  <si>
    <t>VALORACIÓN WEAP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</si>
</sst>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9"/>
      <color theme="0"/>
      <name val="Times New Roman"/>
      <family val="1"/>
    </font>
    <font>
      <b/>
      <sz val="9"/>
      <color rgb="FFFFFFFF"/>
      <name val="Times New Roman"/>
      <family val="1"/>
    </font>
    <font>
      <b/>
      <sz val="8"/>
      <color theme="0"/>
      <name val="Times New Roman"/>
      <family val="1"/>
    </font>
    <font>
      <b/>
      <sz val="10"/>
      <color theme="1" tint="4.9989318521683403E-2"/>
      <name val="Times New Roman"/>
      <family val="1"/>
    </font>
    <font>
      <b/>
      <sz val="10"/>
      <color rgb="FF262626"/>
      <name val="Times New Roman"/>
      <family val="1"/>
    </font>
    <font>
      <b/>
      <sz val="8"/>
      <color rgb="FFFFFFFF"/>
      <name val="Times New Roman"/>
      <family val="1"/>
    </font>
    <font>
      <sz val="11"/>
      <color rgb="FFFFFFFF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</font>
    <font>
      <sz val="9"/>
      <color theme="0"/>
      <name val="Times New Roman"/>
      <family val="1"/>
    </font>
    <font>
      <sz val="10"/>
      <color rgb="FFFFFFFF"/>
      <name val="Times New Roman"/>
      <family val="1"/>
    </font>
    <font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323E4F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2F549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1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textRotation="90" wrapText="1"/>
    </xf>
    <xf numFmtId="0" fontId="2" fillId="6" borderId="0" xfId="0" applyFont="1" applyFill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3" fillId="16" borderId="0" xfId="0" applyFont="1" applyFill="1" applyAlignment="1">
      <alignment horizontal="center" vertical="center" textRotation="90" wrapText="1"/>
    </xf>
    <xf numFmtId="0" fontId="3" fillId="19" borderId="0" xfId="0" applyFont="1" applyFill="1" applyAlignment="1">
      <alignment horizontal="center" vertical="center" textRotation="90" wrapText="1"/>
    </xf>
    <xf numFmtId="0" fontId="9" fillId="28" borderId="0" xfId="0" applyFont="1" applyFill="1" applyAlignment="1">
      <alignment horizontal="center" vertical="center" textRotation="90" wrapText="1"/>
    </xf>
    <xf numFmtId="0" fontId="10" fillId="29" borderId="0" xfId="0" applyFont="1" applyFill="1" applyAlignment="1">
      <alignment horizontal="center" vertical="center" textRotation="90" wrapText="1"/>
    </xf>
    <xf numFmtId="0" fontId="9" fillId="27" borderId="0" xfId="0" applyFont="1" applyFill="1" applyAlignment="1">
      <alignment horizontal="center" vertical="center" textRotation="90" wrapText="1"/>
    </xf>
    <xf numFmtId="0" fontId="12" fillId="31" borderId="0" xfId="0" applyFont="1" applyFill="1" applyAlignment="1">
      <alignment vertical="center" wrapText="1"/>
    </xf>
    <xf numFmtId="0" fontId="12" fillId="6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vertical="center" wrapText="1"/>
    </xf>
    <xf numFmtId="0" fontId="12" fillId="35" borderId="0" xfId="0" applyFont="1" applyFill="1" applyAlignment="1">
      <alignment vertical="center" wrapText="1"/>
    </xf>
    <xf numFmtId="0" fontId="12" fillId="10" borderId="0" xfId="0" applyFont="1" applyFill="1" applyAlignment="1">
      <alignment horizontal="center" vertical="center" wrapText="1"/>
    </xf>
    <xf numFmtId="0" fontId="7" fillId="30" borderId="0" xfId="0" applyFont="1" applyFill="1" applyAlignment="1">
      <alignment vertical="center" wrapText="1"/>
    </xf>
    <xf numFmtId="0" fontId="13" fillId="32" borderId="0" xfId="0" applyFont="1" applyFill="1" applyAlignment="1">
      <alignment horizontal="center" vertical="center" wrapText="1"/>
    </xf>
    <xf numFmtId="0" fontId="13" fillId="29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center" vertical="center" wrapText="1"/>
    </xf>
    <xf numFmtId="0" fontId="13" fillId="38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0" fontId="11" fillId="30" borderId="0" xfId="0" applyFont="1" applyFill="1" applyAlignment="1">
      <alignment vertical="center" wrapText="1"/>
    </xf>
    <xf numFmtId="0" fontId="2" fillId="8" borderId="0" xfId="0" applyFont="1" applyFill="1" applyAlignment="1">
      <alignment horizontal="center" vertical="center" wrapText="1"/>
    </xf>
    <xf numFmtId="0" fontId="2" fillId="14" borderId="0" xfId="0" applyFont="1" applyFill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4" fillId="0" borderId="0" xfId="0" applyFont="1"/>
    <xf numFmtId="0" fontId="15" fillId="28" borderId="0" xfId="0" applyFont="1" applyFill="1" applyAlignment="1">
      <alignment horizontal="center" vertical="center" textRotation="90" wrapText="1"/>
    </xf>
    <xf numFmtId="0" fontId="9" fillId="29" borderId="0" xfId="0" applyFont="1" applyFill="1" applyAlignment="1">
      <alignment horizontal="center" vertical="center" textRotation="90" wrapText="1"/>
    </xf>
    <xf numFmtId="0" fontId="15" fillId="27" borderId="0" xfId="0" applyFont="1" applyFill="1" applyAlignment="1">
      <alignment horizontal="center" vertical="center" textRotation="90" wrapText="1"/>
    </xf>
    <xf numFmtId="0" fontId="11" fillId="30" borderId="0" xfId="0" applyFont="1" applyFill="1" applyAlignment="1">
      <alignment horizontal="left" vertical="center" wrapText="1"/>
    </xf>
    <xf numFmtId="0" fontId="16" fillId="31" borderId="0" xfId="0" applyFont="1" applyFill="1" applyAlignment="1">
      <alignment vertical="center" wrapText="1"/>
    </xf>
    <xf numFmtId="0" fontId="16" fillId="6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16" fillId="1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7" fillId="31" borderId="0" xfId="0" applyFont="1" applyFill="1" applyAlignment="1">
      <alignment vertical="center" wrapText="1"/>
    </xf>
    <xf numFmtId="0" fontId="2" fillId="6" borderId="0" xfId="0" applyFont="1" applyFill="1" applyAlignment="1">
      <alignment horizontal="center" vertical="center" wrapText="1"/>
    </xf>
    <xf numFmtId="0" fontId="17" fillId="35" borderId="0" xfId="0" applyFont="1" applyFill="1" applyAlignment="1">
      <alignment vertical="center" wrapText="1"/>
    </xf>
    <xf numFmtId="0" fontId="18" fillId="6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1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19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1" fillId="39" borderId="1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/>
    <xf numFmtId="164" fontId="28" fillId="0" borderId="6" xfId="1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/>
    <xf numFmtId="164" fontId="28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0" fillId="20" borderId="9" xfId="0" applyFill="1" applyBorder="1" applyAlignment="1">
      <alignment horizontal="center" vertical="center"/>
    </xf>
    <xf numFmtId="2" fontId="0" fillId="20" borderId="9" xfId="0" applyNumberFormat="1" applyFill="1" applyBorder="1"/>
    <xf numFmtId="0" fontId="28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28" fillId="0" borderId="9" xfId="0" applyFont="1" applyBorder="1"/>
    <xf numFmtId="4" fontId="0" fillId="0" borderId="0" xfId="0" applyNumberFormat="1"/>
    <xf numFmtId="0" fontId="0" fillId="39" borderId="7" xfId="0" applyFill="1" applyBorder="1"/>
    <xf numFmtId="0" fontId="1" fillId="0" borderId="1" xfId="0" applyFont="1" applyBorder="1" applyAlignment="1">
      <alignment horizontal="center" vertical="center" wrapText="1"/>
    </xf>
    <xf numFmtId="2" fontId="1" fillId="1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/>
    </xf>
    <xf numFmtId="0" fontId="1" fillId="12" borderId="0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3" fillId="1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1" fillId="23" borderId="2" xfId="0" applyFont="1" applyFill="1" applyBorder="1" applyAlignment="1">
      <alignment horizontal="center" vertical="center" wrapText="1"/>
    </xf>
    <xf numFmtId="0" fontId="21" fillId="23" borderId="3" xfId="0" applyFont="1" applyFill="1" applyBorder="1" applyAlignment="1">
      <alignment horizontal="center" vertical="center" wrapText="1"/>
    </xf>
    <xf numFmtId="0" fontId="21" fillId="23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9" fontId="21" fillId="0" borderId="2" xfId="0" applyNumberFormat="1" applyFont="1" applyBorder="1" applyAlignment="1">
      <alignment horizontal="center" vertical="center" wrapText="1"/>
    </xf>
    <xf numFmtId="9" fontId="21" fillId="0" borderId="3" xfId="0" applyNumberFormat="1" applyFont="1" applyBorder="1" applyAlignment="1">
      <alignment horizontal="center" vertical="center" wrapText="1"/>
    </xf>
    <xf numFmtId="9" fontId="21" fillId="0" borderId="4" xfId="0" applyNumberFormat="1" applyFont="1" applyBorder="1" applyAlignment="1">
      <alignment horizontal="center" vertical="center" wrapText="1"/>
    </xf>
    <xf numFmtId="0" fontId="21" fillId="2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7" fillId="30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26" borderId="0" xfId="0" applyFont="1" applyFill="1" applyAlignment="1">
      <alignment horizontal="center" vertical="center" wrapText="1"/>
    </xf>
    <xf numFmtId="0" fontId="7" fillId="27" borderId="0" xfId="0" applyFont="1" applyFill="1" applyAlignment="1">
      <alignment horizontal="center" vertical="center" wrapText="1"/>
    </xf>
    <xf numFmtId="0" fontId="8" fillId="26" borderId="0" xfId="0" applyFont="1" applyFill="1" applyAlignment="1">
      <alignment horizontal="center" vertical="center" wrapText="1"/>
    </xf>
    <xf numFmtId="0" fontId="5" fillId="25" borderId="0" xfId="0" applyFont="1" applyFill="1" applyAlignment="1">
      <alignment horizontal="center" vertical="center" wrapText="1"/>
    </xf>
    <xf numFmtId="0" fontId="5" fillId="26" borderId="0" xfId="0" applyFont="1" applyFill="1" applyAlignment="1">
      <alignment horizontal="center" vertical="center" wrapText="1"/>
    </xf>
    <xf numFmtId="0" fontId="3" fillId="1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 wrapText="1"/>
    </xf>
    <xf numFmtId="0" fontId="8" fillId="15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9" borderId="2" xfId="0" applyFill="1" applyBorder="1" applyAlignment="1">
      <alignment horizontal="center" vertical="center"/>
    </xf>
    <xf numFmtId="0" fontId="0" fillId="39" borderId="3" xfId="0" applyFill="1" applyBorder="1" applyAlignment="1">
      <alignment horizontal="center" vertical="center"/>
    </xf>
    <xf numFmtId="0" fontId="0" fillId="39" borderId="4" xfId="0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 wrapText="1"/>
    </xf>
    <xf numFmtId="0" fontId="20" fillId="16" borderId="3" xfId="0" applyFont="1" applyFill="1" applyBorder="1" applyAlignment="1">
      <alignment horizontal="center" vertical="center" wrapText="1"/>
    </xf>
    <xf numFmtId="0" fontId="20" fillId="16" borderId="4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18"/>
  <sheetViews>
    <sheetView workbookViewId="0">
      <selection activeCell="D19" sqref="D19"/>
    </sheetView>
  </sheetViews>
  <sheetFormatPr baseColWidth="10" defaultColWidth="10.85546875" defaultRowHeight="12.75" x14ac:dyDescent="0.25"/>
  <cols>
    <col min="1" max="1" width="2.85546875" style="2" bestFit="1" customWidth="1"/>
    <col min="2" max="2" width="16.42578125" style="2" customWidth="1"/>
    <col min="3" max="3" width="42" style="2" customWidth="1"/>
    <col min="4" max="4" width="8.42578125" style="2" customWidth="1"/>
    <col min="5" max="5" width="37.42578125" style="2" customWidth="1"/>
    <col min="6" max="16384" width="10.85546875" style="2"/>
  </cols>
  <sheetData>
    <row r="1" spans="1:5" ht="30" customHeight="1" x14ac:dyDescent="0.25">
      <c r="A1" s="56" t="s">
        <v>34</v>
      </c>
      <c r="B1" s="56" t="s">
        <v>35</v>
      </c>
      <c r="C1" s="56" t="s">
        <v>36</v>
      </c>
      <c r="D1" s="56" t="s">
        <v>37</v>
      </c>
      <c r="E1" s="56" t="s">
        <v>38</v>
      </c>
    </row>
    <row r="2" spans="1:5" ht="30" customHeight="1" x14ac:dyDescent="0.25">
      <c r="A2" s="113">
        <v>1</v>
      </c>
      <c r="B2" s="123" t="s">
        <v>39</v>
      </c>
      <c r="C2" s="124" t="s">
        <v>40</v>
      </c>
      <c r="D2" s="125">
        <v>0.3</v>
      </c>
      <c r="E2" s="57" t="s">
        <v>41</v>
      </c>
    </row>
    <row r="3" spans="1:5" ht="30" customHeight="1" x14ac:dyDescent="0.25">
      <c r="A3" s="113"/>
      <c r="B3" s="123"/>
      <c r="C3" s="124"/>
      <c r="D3" s="125"/>
      <c r="E3" s="57" t="s">
        <v>42</v>
      </c>
    </row>
    <row r="4" spans="1:5" ht="30" customHeight="1" x14ac:dyDescent="0.25">
      <c r="A4" s="113"/>
      <c r="B4" s="123"/>
      <c r="C4" s="124"/>
      <c r="D4" s="125"/>
      <c r="E4" s="57" t="s">
        <v>43</v>
      </c>
    </row>
    <row r="5" spans="1:5" ht="30" customHeight="1" x14ac:dyDescent="0.25">
      <c r="A5" s="113"/>
      <c r="B5" s="123"/>
      <c r="C5" s="124"/>
      <c r="D5" s="125"/>
      <c r="E5" s="57" t="s">
        <v>44</v>
      </c>
    </row>
    <row r="6" spans="1:5" ht="30" customHeight="1" x14ac:dyDescent="0.25">
      <c r="A6" s="113">
        <v>2</v>
      </c>
      <c r="B6" s="123" t="s">
        <v>45</v>
      </c>
      <c r="C6" s="124" t="s">
        <v>46</v>
      </c>
      <c r="D6" s="125">
        <v>0.25</v>
      </c>
      <c r="E6" s="57" t="s">
        <v>47</v>
      </c>
    </row>
    <row r="7" spans="1:5" ht="30" customHeight="1" x14ac:dyDescent="0.25">
      <c r="A7" s="113"/>
      <c r="B7" s="123"/>
      <c r="C7" s="124"/>
      <c r="D7" s="125"/>
      <c r="E7" s="57" t="s">
        <v>48</v>
      </c>
    </row>
    <row r="8" spans="1:5" ht="30" customHeight="1" x14ac:dyDescent="0.25">
      <c r="A8" s="113"/>
      <c r="B8" s="123"/>
      <c r="C8" s="124"/>
      <c r="D8" s="125"/>
      <c r="E8" s="57" t="s">
        <v>49</v>
      </c>
    </row>
    <row r="9" spans="1:5" ht="30" customHeight="1" x14ac:dyDescent="0.25">
      <c r="A9" s="113"/>
      <c r="B9" s="123"/>
      <c r="C9" s="124"/>
      <c r="D9" s="125"/>
      <c r="E9" s="57" t="s">
        <v>50</v>
      </c>
    </row>
    <row r="10" spans="1:5" ht="30" customHeight="1" x14ac:dyDescent="0.25">
      <c r="A10" s="113">
        <v>3</v>
      </c>
      <c r="B10" s="114" t="s">
        <v>51</v>
      </c>
      <c r="C10" s="117" t="s">
        <v>52</v>
      </c>
      <c r="D10" s="120">
        <v>0.2</v>
      </c>
      <c r="E10" s="57" t="s">
        <v>53</v>
      </c>
    </row>
    <row r="11" spans="1:5" ht="30" customHeight="1" x14ac:dyDescent="0.25">
      <c r="A11" s="113"/>
      <c r="B11" s="115"/>
      <c r="C11" s="118"/>
      <c r="D11" s="121"/>
      <c r="E11" s="57" t="s">
        <v>54</v>
      </c>
    </row>
    <row r="12" spans="1:5" ht="30" customHeight="1" x14ac:dyDescent="0.25">
      <c r="A12" s="113"/>
      <c r="B12" s="115"/>
      <c r="C12" s="118"/>
      <c r="D12" s="121"/>
      <c r="E12" s="57" t="s">
        <v>55</v>
      </c>
    </row>
    <row r="13" spans="1:5" ht="30" customHeight="1" x14ac:dyDescent="0.25">
      <c r="A13" s="113"/>
      <c r="B13" s="116"/>
      <c r="C13" s="119"/>
      <c r="D13" s="122"/>
      <c r="E13" s="57" t="s">
        <v>56</v>
      </c>
    </row>
    <row r="14" spans="1:5" ht="30" customHeight="1" x14ac:dyDescent="0.25">
      <c r="A14" s="113">
        <v>4</v>
      </c>
      <c r="B14" s="114" t="s">
        <v>57</v>
      </c>
      <c r="C14" s="117" t="s">
        <v>58</v>
      </c>
      <c r="D14" s="120">
        <v>0.25</v>
      </c>
      <c r="E14" s="57" t="s">
        <v>59</v>
      </c>
    </row>
    <row r="15" spans="1:5" ht="30" customHeight="1" x14ac:dyDescent="0.25">
      <c r="A15" s="113"/>
      <c r="B15" s="115"/>
      <c r="C15" s="118"/>
      <c r="D15" s="121"/>
      <c r="E15" s="57" t="s">
        <v>60</v>
      </c>
    </row>
    <row r="16" spans="1:5" ht="30" customHeight="1" x14ac:dyDescent="0.25">
      <c r="A16" s="113"/>
      <c r="B16" s="115"/>
      <c r="C16" s="118"/>
      <c r="D16" s="121"/>
      <c r="E16" s="57" t="s">
        <v>61</v>
      </c>
    </row>
    <row r="17" spans="1:5" ht="30" customHeight="1" x14ac:dyDescent="0.25">
      <c r="A17" s="113"/>
      <c r="B17" s="116"/>
      <c r="C17" s="119"/>
      <c r="D17" s="122"/>
      <c r="E17" s="57" t="s">
        <v>62</v>
      </c>
    </row>
    <row r="18" spans="1:5" x14ac:dyDescent="0.25">
      <c r="D18" s="58">
        <f>SUM(D2:D17)</f>
        <v>1</v>
      </c>
    </row>
  </sheetData>
  <mergeCells count="16">
    <mergeCell ref="A2:A5"/>
    <mergeCell ref="B2:B5"/>
    <mergeCell ref="C2:C5"/>
    <mergeCell ref="D2:D5"/>
    <mergeCell ref="A6:A9"/>
    <mergeCell ref="B6:B9"/>
    <mergeCell ref="C6:C9"/>
    <mergeCell ref="D6:D9"/>
    <mergeCell ref="A10:A13"/>
    <mergeCell ref="B10:B13"/>
    <mergeCell ref="C10:C13"/>
    <mergeCell ref="D10:D13"/>
    <mergeCell ref="A14:A17"/>
    <mergeCell ref="B14:B17"/>
    <mergeCell ref="C14:C17"/>
    <mergeCell ref="D14:D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0"/>
  <sheetViews>
    <sheetView topLeftCell="C1" zoomScale="110" zoomScaleNormal="110" workbookViewId="0">
      <selection activeCell="N5" sqref="N5"/>
    </sheetView>
  </sheetViews>
  <sheetFormatPr baseColWidth="10" defaultColWidth="8.7109375" defaultRowHeight="15" x14ac:dyDescent="0.25"/>
  <cols>
    <col min="1" max="1" width="27" customWidth="1"/>
    <col min="2" max="2" width="12" bestFit="1" customWidth="1"/>
    <col min="3" max="3" width="19.42578125" customWidth="1"/>
    <col min="4" max="4" width="19.85546875" customWidth="1"/>
    <col min="5" max="5" width="10.7109375" customWidth="1"/>
    <col min="6" max="6" width="11.85546875" customWidth="1"/>
    <col min="7" max="8" width="17.7109375" customWidth="1"/>
    <col min="9" max="9" width="10.7109375" customWidth="1"/>
    <col min="10" max="10" width="21.42578125" customWidth="1"/>
  </cols>
  <sheetData>
    <row r="1" spans="1:12" ht="19.5" customHeight="1" x14ac:dyDescent="0.25">
      <c r="A1" s="157" t="s">
        <v>114</v>
      </c>
      <c r="B1" s="158" t="s">
        <v>186</v>
      </c>
      <c r="C1" s="158"/>
      <c r="D1" s="158"/>
      <c r="E1" s="158"/>
      <c r="F1" s="158" t="s">
        <v>187</v>
      </c>
      <c r="G1" s="158"/>
      <c r="H1" s="158"/>
      <c r="I1" s="158"/>
    </row>
    <row r="2" spans="1:12" ht="18" customHeight="1" x14ac:dyDescent="0.25">
      <c r="A2" s="157"/>
      <c r="B2" s="85" t="s">
        <v>188</v>
      </c>
      <c r="C2" s="85" t="s">
        <v>189</v>
      </c>
      <c r="D2" s="85" t="s">
        <v>190</v>
      </c>
      <c r="E2" s="86" t="s">
        <v>191</v>
      </c>
      <c r="F2" s="85" t="s">
        <v>188</v>
      </c>
      <c r="G2" s="85" t="s">
        <v>189</v>
      </c>
      <c r="H2" s="85" t="s">
        <v>190</v>
      </c>
      <c r="I2" s="86" t="s">
        <v>191</v>
      </c>
    </row>
    <row r="3" spans="1:12" x14ac:dyDescent="0.25">
      <c r="A3" s="148" t="s">
        <v>192</v>
      </c>
      <c r="B3" s="87" t="s">
        <v>193</v>
      </c>
      <c r="C3" s="88">
        <v>176928507</v>
      </c>
      <c r="D3" s="88">
        <v>176928507</v>
      </c>
      <c r="E3" s="89">
        <f>C3/D3</f>
        <v>1</v>
      </c>
      <c r="F3" s="87" t="s">
        <v>193</v>
      </c>
      <c r="G3" s="88">
        <v>143484648</v>
      </c>
      <c r="H3" s="88">
        <v>143484648</v>
      </c>
      <c r="I3" s="89">
        <f>G3/H3</f>
        <v>1</v>
      </c>
      <c r="J3" s="90" t="s">
        <v>180</v>
      </c>
      <c r="K3" s="104" t="s">
        <v>197</v>
      </c>
      <c r="L3" s="151" t="s">
        <v>194</v>
      </c>
    </row>
    <row r="4" spans="1:12" x14ac:dyDescent="0.25">
      <c r="A4" s="149"/>
      <c r="B4" s="92" t="s">
        <v>195</v>
      </c>
      <c r="C4" s="93">
        <f>1139982495-(1190611999-54140687)</f>
        <v>3511183</v>
      </c>
      <c r="D4" s="93">
        <f>1367540506-(1190611999-54140687)</f>
        <v>231069194</v>
      </c>
      <c r="E4" s="94">
        <f>C4/D4</f>
        <v>1.5195374767265601E-2</v>
      </c>
      <c r="F4" s="92" t="s">
        <v>195</v>
      </c>
      <c r="G4" s="93">
        <f>1249595481-(1369661239-123910412)</f>
        <v>3844654</v>
      </c>
      <c r="H4" s="93">
        <f>1513145887-(1369661239-123910412)</f>
        <v>267395060</v>
      </c>
      <c r="I4" s="94">
        <f>G4/H4</f>
        <v>1.4378178863887762E-2</v>
      </c>
      <c r="J4" s="95" t="s">
        <v>181</v>
      </c>
      <c r="K4" s="96" t="s">
        <v>194</v>
      </c>
      <c r="L4" s="152"/>
    </row>
    <row r="5" spans="1:12" x14ac:dyDescent="0.25">
      <c r="A5" s="150"/>
      <c r="B5" s="97" t="s">
        <v>180</v>
      </c>
      <c r="C5" s="98">
        <f>C3/C4</f>
        <v>50.38999875540523</v>
      </c>
      <c r="D5" s="98">
        <f>D3/D4</f>
        <v>0.76569491561042968</v>
      </c>
      <c r="E5" s="99"/>
      <c r="F5" s="97" t="s">
        <v>180</v>
      </c>
      <c r="G5" s="98">
        <f>G3/G4</f>
        <v>37.320562006359999</v>
      </c>
      <c r="H5" s="98">
        <f>H3/H4</f>
        <v>0.536601715828258</v>
      </c>
      <c r="I5" s="99"/>
      <c r="J5" s="100" t="s">
        <v>182</v>
      </c>
      <c r="K5" s="101" t="s">
        <v>194</v>
      </c>
      <c r="L5" s="153"/>
    </row>
    <row r="6" spans="1:12" x14ac:dyDescent="0.25">
      <c r="A6" s="148" t="s">
        <v>196</v>
      </c>
      <c r="B6" s="87" t="s">
        <v>193</v>
      </c>
      <c r="C6" s="88">
        <v>851981960683</v>
      </c>
      <c r="D6" s="88">
        <v>851981960683</v>
      </c>
      <c r="E6" s="89">
        <f>C6/D6</f>
        <v>1</v>
      </c>
      <c r="F6" s="87" t="s">
        <v>193</v>
      </c>
      <c r="G6" s="88">
        <f>63180033683+16309620</f>
        <v>63196343303</v>
      </c>
      <c r="H6" s="88">
        <v>63196343302</v>
      </c>
      <c r="I6" s="89">
        <f>G6/H6</f>
        <v>1.0000000000158238</v>
      </c>
      <c r="J6" s="90" t="s">
        <v>180</v>
      </c>
      <c r="K6" s="91" t="s">
        <v>194</v>
      </c>
      <c r="L6" s="151" t="s">
        <v>197</v>
      </c>
    </row>
    <row r="7" spans="1:12" x14ac:dyDescent="0.25">
      <c r="A7" s="149"/>
      <c r="B7" s="92" t="s">
        <v>195</v>
      </c>
      <c r="C7" s="93">
        <v>20427196541</v>
      </c>
      <c r="D7" s="93">
        <v>136181310272</v>
      </c>
      <c r="E7" s="94">
        <f>C7/D7</f>
        <v>0.15000000000146863</v>
      </c>
      <c r="F7" s="92" t="s">
        <v>195</v>
      </c>
      <c r="G7" s="93">
        <v>1594057794</v>
      </c>
      <c r="H7" s="93">
        <v>10627051965</v>
      </c>
      <c r="I7" s="94">
        <f>G7/H7</f>
        <v>0.14999999992942539</v>
      </c>
      <c r="J7" s="95" t="s">
        <v>181</v>
      </c>
      <c r="K7" s="96" t="s">
        <v>197</v>
      </c>
      <c r="L7" s="152"/>
    </row>
    <row r="8" spans="1:12" x14ac:dyDescent="0.25">
      <c r="A8" s="150"/>
      <c r="B8" s="97" t="s">
        <v>180</v>
      </c>
      <c r="C8" s="98">
        <f>C6/C7</f>
        <v>41.708217717147974</v>
      </c>
      <c r="D8" s="98">
        <f>D6/D7</f>
        <v>6.2562326576334497</v>
      </c>
      <c r="E8" s="102"/>
      <c r="F8" s="97" t="s">
        <v>180</v>
      </c>
      <c r="G8" s="98">
        <f>G6/G7</f>
        <v>39.644951105831737</v>
      </c>
      <c r="H8" s="98">
        <f>H6/H7</f>
        <v>5.946742662982734</v>
      </c>
      <c r="I8" s="102"/>
      <c r="J8" s="100" t="s">
        <v>182</v>
      </c>
      <c r="K8" s="101" t="s">
        <v>198</v>
      </c>
      <c r="L8" s="153"/>
    </row>
    <row r="9" spans="1:12" x14ac:dyDescent="0.25">
      <c r="A9" s="148" t="s">
        <v>199</v>
      </c>
      <c r="B9" s="87" t="s">
        <v>193</v>
      </c>
      <c r="C9" s="88">
        <v>61026369372</v>
      </c>
      <c r="D9" s="88">
        <v>61026369372</v>
      </c>
      <c r="E9" s="89">
        <f>C9/D9</f>
        <v>1</v>
      </c>
      <c r="F9" s="87" t="s">
        <v>193</v>
      </c>
      <c r="G9" s="88">
        <v>21890635423</v>
      </c>
      <c r="H9" s="88">
        <v>21890635423</v>
      </c>
      <c r="I9" s="89">
        <f>G9/H9</f>
        <v>1</v>
      </c>
      <c r="J9" s="90" t="s">
        <v>180</v>
      </c>
      <c r="K9" s="91" t="s">
        <v>194</v>
      </c>
      <c r="L9" s="151" t="s">
        <v>197</v>
      </c>
    </row>
    <row r="10" spans="1:12" x14ac:dyDescent="0.25">
      <c r="A10" s="149"/>
      <c r="B10" s="92" t="s">
        <v>195</v>
      </c>
      <c r="C10" s="93">
        <v>4554163357</v>
      </c>
      <c r="D10" s="93">
        <v>28582049302</v>
      </c>
      <c r="E10" s="94">
        <f>C10/D10</f>
        <v>0.1593364880481585</v>
      </c>
      <c r="F10" s="92" t="s">
        <v>195</v>
      </c>
      <c r="G10" s="93">
        <v>1627302900</v>
      </c>
      <c r="H10" s="93">
        <v>10313208127</v>
      </c>
      <c r="I10" s="94">
        <f>G10/H10</f>
        <v>0.15778823426822131</v>
      </c>
      <c r="J10" s="95" t="s">
        <v>181</v>
      </c>
      <c r="K10" s="96" t="s">
        <v>194</v>
      </c>
      <c r="L10" s="152"/>
    </row>
    <row r="11" spans="1:12" x14ac:dyDescent="0.25">
      <c r="A11" s="150"/>
      <c r="B11" s="97" t="s">
        <v>180</v>
      </c>
      <c r="C11" s="98">
        <f>C9/C10</f>
        <v>13.400127441234428</v>
      </c>
      <c r="D11" s="98">
        <f>D9/D10</f>
        <v>2.1351292458840501</v>
      </c>
      <c r="E11" s="99"/>
      <c r="F11" s="97" t="s">
        <v>180</v>
      </c>
      <c r="G11" s="98">
        <f>G9/G10</f>
        <v>13.452096363252348</v>
      </c>
      <c r="H11" s="98">
        <f>H9/H10</f>
        <v>2.1225825323635497</v>
      </c>
      <c r="I11" s="99"/>
      <c r="J11" s="100" t="s">
        <v>182</v>
      </c>
      <c r="K11" s="101" t="s">
        <v>198</v>
      </c>
      <c r="L11" s="153"/>
    </row>
    <row r="12" spans="1:12" x14ac:dyDescent="0.25">
      <c r="A12" s="148" t="s">
        <v>200</v>
      </c>
      <c r="B12" s="87" t="s">
        <v>193</v>
      </c>
      <c r="C12" s="88">
        <v>40665102339</v>
      </c>
      <c r="D12" s="88">
        <v>40665102339</v>
      </c>
      <c r="E12" s="89">
        <f>C12/D12</f>
        <v>1</v>
      </c>
      <c r="F12" s="87" t="s">
        <v>193</v>
      </c>
      <c r="G12" s="88">
        <v>14917971769</v>
      </c>
      <c r="H12" s="88">
        <v>14917971769</v>
      </c>
      <c r="I12" s="89">
        <f>G12/H12</f>
        <v>1</v>
      </c>
      <c r="J12" s="90" t="s">
        <v>180</v>
      </c>
      <c r="K12" s="91" t="s">
        <v>194</v>
      </c>
      <c r="L12" s="151" t="s">
        <v>194</v>
      </c>
    </row>
    <row r="13" spans="1:12" x14ac:dyDescent="0.25">
      <c r="A13" s="149"/>
      <c r="B13" s="92" t="s">
        <v>195</v>
      </c>
      <c r="C13" s="93">
        <v>6523541095</v>
      </c>
      <c r="D13" s="93">
        <v>16803997580</v>
      </c>
      <c r="E13" s="94">
        <f>C13/D13</f>
        <v>0.38821364166133138</v>
      </c>
      <c r="F13" s="92" t="s">
        <v>195</v>
      </c>
      <c r="G13" s="93">
        <v>3035426520</v>
      </c>
      <c r="H13" s="93">
        <v>4127112910</v>
      </c>
      <c r="I13" s="94">
        <f>G13/H13</f>
        <v>0.73548424436006044</v>
      </c>
      <c r="J13" s="95" t="s">
        <v>181</v>
      </c>
      <c r="K13" s="96" t="s">
        <v>194</v>
      </c>
      <c r="L13" s="152"/>
    </row>
    <row r="14" spans="1:12" x14ac:dyDescent="0.25">
      <c r="A14" s="150"/>
      <c r="B14" s="97" t="s">
        <v>180</v>
      </c>
      <c r="C14" s="98">
        <f>C12/C13</f>
        <v>6.2335933424513819</v>
      </c>
      <c r="D14" s="98">
        <f>D12/D13</f>
        <v>2.4199659721088818</v>
      </c>
      <c r="E14" s="99"/>
      <c r="F14" s="97" t="s">
        <v>180</v>
      </c>
      <c r="G14" s="98">
        <f>G12/G13</f>
        <v>4.9146212799774842</v>
      </c>
      <c r="H14" s="98">
        <f>H12/H13</f>
        <v>3.6146265184201125</v>
      </c>
      <c r="I14" s="99"/>
      <c r="J14" s="100" t="s">
        <v>182</v>
      </c>
      <c r="K14" s="101" t="s">
        <v>197</v>
      </c>
      <c r="L14" s="153"/>
    </row>
    <row r="15" spans="1:12" x14ac:dyDescent="0.25">
      <c r="A15" s="148" t="s">
        <v>201</v>
      </c>
      <c r="B15" s="87" t="s">
        <v>193</v>
      </c>
      <c r="C15" s="88">
        <v>1068466440</v>
      </c>
      <c r="D15" s="88">
        <v>1068466440</v>
      </c>
      <c r="E15" s="89">
        <f>C15/D15</f>
        <v>1</v>
      </c>
      <c r="F15" s="87" t="s">
        <v>193</v>
      </c>
      <c r="G15" s="88">
        <v>1206833598</v>
      </c>
      <c r="H15" s="88">
        <v>1206833598</v>
      </c>
      <c r="I15" s="89">
        <f>G15/H15</f>
        <v>1</v>
      </c>
      <c r="J15" s="90" t="s">
        <v>180</v>
      </c>
      <c r="K15" s="91" t="s">
        <v>194</v>
      </c>
      <c r="L15" s="151" t="s">
        <v>194</v>
      </c>
    </row>
    <row r="16" spans="1:12" x14ac:dyDescent="0.25">
      <c r="A16" s="149"/>
      <c r="B16" s="92" t="s">
        <v>195</v>
      </c>
      <c r="C16" s="93">
        <v>431264975</v>
      </c>
      <c r="D16" s="93">
        <v>503551432</v>
      </c>
      <c r="E16" s="94">
        <f>C16/D16</f>
        <v>0.85644672538633548</v>
      </c>
      <c r="F16" s="92" t="s">
        <v>195</v>
      </c>
      <c r="G16" s="93">
        <v>489871991</v>
      </c>
      <c r="H16" s="93">
        <v>574727573</v>
      </c>
      <c r="I16" s="94">
        <f>G16/H16</f>
        <v>0.85235512269393066</v>
      </c>
      <c r="J16" s="95" t="s">
        <v>181</v>
      </c>
      <c r="K16" s="96" t="s">
        <v>194</v>
      </c>
      <c r="L16" s="152"/>
    </row>
    <row r="17" spans="1:12" x14ac:dyDescent="0.25">
      <c r="A17" s="150"/>
      <c r="B17" s="97" t="s">
        <v>180</v>
      </c>
      <c r="C17" s="98">
        <f>C15/C16</f>
        <v>2.4775173082395572</v>
      </c>
      <c r="D17" s="98">
        <f>D15/D16</f>
        <v>2.1218615857297372</v>
      </c>
      <c r="E17" s="102"/>
      <c r="F17" s="97" t="s">
        <v>180</v>
      </c>
      <c r="G17" s="98">
        <f>G15/G16</f>
        <v>2.4635693000868057</v>
      </c>
      <c r="H17" s="98">
        <f>H15/H16</f>
        <v>2.0998359130404904</v>
      </c>
      <c r="I17" s="102"/>
      <c r="J17" s="100" t="s">
        <v>182</v>
      </c>
      <c r="K17" s="101" t="s">
        <v>194</v>
      </c>
      <c r="L17" s="153"/>
    </row>
    <row r="18" spans="1:12" x14ac:dyDescent="0.25">
      <c r="A18" s="148" t="s">
        <v>202</v>
      </c>
      <c r="B18" s="87" t="s">
        <v>193</v>
      </c>
      <c r="C18" s="88">
        <v>8450660448</v>
      </c>
      <c r="D18" s="88">
        <v>8450660448</v>
      </c>
      <c r="E18" s="89">
        <f>C18/D18</f>
        <v>1</v>
      </c>
      <c r="F18" s="87" t="s">
        <v>193</v>
      </c>
      <c r="G18" s="88">
        <v>1511401032</v>
      </c>
      <c r="H18" s="88">
        <v>1511401032</v>
      </c>
      <c r="I18" s="89">
        <f>G18/H18</f>
        <v>1</v>
      </c>
      <c r="J18" s="90" t="s">
        <v>180</v>
      </c>
      <c r="K18" s="104" t="s">
        <v>194</v>
      </c>
      <c r="L18" s="151" t="s">
        <v>197</v>
      </c>
    </row>
    <row r="19" spans="1:12" x14ac:dyDescent="0.25">
      <c r="A19" s="149"/>
      <c r="B19" s="92" t="s">
        <v>195</v>
      </c>
      <c r="C19" s="93">
        <v>6094017522</v>
      </c>
      <c r="D19" s="93">
        <v>6622568896</v>
      </c>
      <c r="E19" s="94">
        <f>C19/D19</f>
        <v>0.92018937329300676</v>
      </c>
      <c r="F19" s="92" t="s">
        <v>195</v>
      </c>
      <c r="G19" s="93">
        <v>1021444715</v>
      </c>
      <c r="H19" s="93">
        <v>1260968707</v>
      </c>
      <c r="I19" s="94">
        <f>G19/H19</f>
        <v>0.81004763189575335</v>
      </c>
      <c r="J19" s="95" t="s">
        <v>181</v>
      </c>
      <c r="K19" s="96" t="s">
        <v>197</v>
      </c>
      <c r="L19" s="152"/>
    </row>
    <row r="20" spans="1:12" x14ac:dyDescent="0.25">
      <c r="A20" s="150"/>
      <c r="B20" s="97" t="s">
        <v>180</v>
      </c>
      <c r="C20" s="98">
        <f>C18/C19</f>
        <v>1.3867141696741581</v>
      </c>
      <c r="D20" s="98">
        <f>D18/D19</f>
        <v>1.2760396427289957</v>
      </c>
      <c r="E20" s="102"/>
      <c r="F20" s="97" t="s">
        <v>180</v>
      </c>
      <c r="G20" s="98">
        <f>G18/G19</f>
        <v>1.4796699320138926</v>
      </c>
      <c r="H20" s="98">
        <f>H18/H19</f>
        <v>1.198603124415204</v>
      </c>
      <c r="I20" s="102"/>
      <c r="J20" s="100" t="s">
        <v>182</v>
      </c>
      <c r="K20" s="101" t="s">
        <v>197</v>
      </c>
      <c r="L20" s="153"/>
    </row>
    <row r="21" spans="1:12" x14ac:dyDescent="0.25">
      <c r="A21" s="148" t="s">
        <v>203</v>
      </c>
      <c r="B21" s="87" t="s">
        <v>193</v>
      </c>
      <c r="C21" s="88">
        <v>489377365</v>
      </c>
      <c r="D21" s="88">
        <v>489377365</v>
      </c>
      <c r="E21" s="89">
        <f>C21/D21</f>
        <v>1</v>
      </c>
      <c r="F21" s="87" t="s">
        <v>193</v>
      </c>
      <c r="G21" s="88">
        <f>315883224+288690932</f>
        <v>604574156</v>
      </c>
      <c r="H21" s="88">
        <v>604574156</v>
      </c>
      <c r="I21" s="89">
        <f>G21/H21</f>
        <v>1</v>
      </c>
      <c r="J21" s="90" t="s">
        <v>180</v>
      </c>
      <c r="K21" s="104" t="s">
        <v>194</v>
      </c>
      <c r="L21" s="154" t="s">
        <v>194</v>
      </c>
    </row>
    <row r="22" spans="1:12" x14ac:dyDescent="0.25">
      <c r="A22" s="149"/>
      <c r="B22" s="92" t="s">
        <v>195</v>
      </c>
      <c r="C22" s="93">
        <f>581100863-(40183881+177671700)</f>
        <v>363245282</v>
      </c>
      <c r="D22" s="93">
        <f>667049065-(40183881+177671700)</f>
        <v>449193484</v>
      </c>
      <c r="E22" s="94">
        <f>C22/D22</f>
        <v>0.80866106686445172</v>
      </c>
      <c r="F22" s="92" t="s">
        <v>195</v>
      </c>
      <c r="G22" s="93">
        <f>581100863-(70934905+62474909)</f>
        <v>447691049</v>
      </c>
      <c r="H22" s="93">
        <f>667049065-(70934905+62474909)</f>
        <v>533639251</v>
      </c>
      <c r="I22" s="94">
        <f>G22/H22</f>
        <v>0.83893950484538105</v>
      </c>
      <c r="J22" s="95" t="s">
        <v>181</v>
      </c>
      <c r="K22" s="96" t="s">
        <v>197</v>
      </c>
      <c r="L22" s="155"/>
    </row>
    <row r="23" spans="1:12" x14ac:dyDescent="0.25">
      <c r="A23" s="150"/>
      <c r="B23" s="97" t="s">
        <v>180</v>
      </c>
      <c r="C23" s="98">
        <f>C21/C22</f>
        <v>1.3472366724366704</v>
      </c>
      <c r="D23" s="98">
        <f>D21/D22</f>
        <v>1.0894578448515517</v>
      </c>
      <c r="E23" s="102"/>
      <c r="F23" s="97" t="s">
        <v>180</v>
      </c>
      <c r="G23" s="98">
        <f>G21/G22</f>
        <v>1.3504271692508196</v>
      </c>
      <c r="H23" s="98">
        <f>H21/H22</f>
        <v>1.1329267007010322</v>
      </c>
      <c r="I23" s="102"/>
      <c r="J23" s="100" t="s">
        <v>182</v>
      </c>
      <c r="K23" s="101" t="s">
        <v>194</v>
      </c>
      <c r="L23" s="156"/>
    </row>
    <row r="24" spans="1:12" x14ac:dyDescent="0.25">
      <c r="A24" s="148" t="s">
        <v>204</v>
      </c>
      <c r="B24" s="87" t="s">
        <v>193</v>
      </c>
      <c r="C24" s="88">
        <f>270745289*1.2</f>
        <v>324894346.80000001</v>
      </c>
      <c r="D24" s="88">
        <f>270745289*1.2</f>
        <v>324894346.80000001</v>
      </c>
      <c r="E24" s="89">
        <f>C24/D24</f>
        <v>1</v>
      </c>
      <c r="F24" s="87" t="s">
        <v>193</v>
      </c>
      <c r="G24" s="88">
        <f>586538770*1.2</f>
        <v>703846524</v>
      </c>
      <c r="H24" s="88">
        <f>586538770*1.2</f>
        <v>703846524</v>
      </c>
      <c r="I24" s="89">
        <f>G24/H24</f>
        <v>1</v>
      </c>
      <c r="J24" s="90" t="s">
        <v>180</v>
      </c>
      <c r="K24" s="91" t="s">
        <v>198</v>
      </c>
      <c r="L24" s="151" t="s">
        <v>198</v>
      </c>
    </row>
    <row r="25" spans="1:12" x14ac:dyDescent="0.25">
      <c r="A25" s="149"/>
      <c r="B25" s="92" t="s">
        <v>195</v>
      </c>
      <c r="C25" s="93">
        <v>521885723</v>
      </c>
      <c r="D25" s="93">
        <v>982065382</v>
      </c>
      <c r="E25" s="94">
        <f>C25/D25</f>
        <v>0.53141647446849927</v>
      </c>
      <c r="F25" s="92" t="s">
        <v>195</v>
      </c>
      <c r="G25" s="93">
        <v>320972885</v>
      </c>
      <c r="H25" s="93">
        <v>1044112349</v>
      </c>
      <c r="I25" s="94">
        <f>G25/H25</f>
        <v>0.30741221029270671</v>
      </c>
      <c r="J25" s="95" t="s">
        <v>181</v>
      </c>
      <c r="K25" s="96" t="s">
        <v>197</v>
      </c>
      <c r="L25" s="152"/>
    </row>
    <row r="26" spans="1:12" x14ac:dyDescent="0.25">
      <c r="A26" s="150"/>
      <c r="B26" s="97" t="s">
        <v>180</v>
      </c>
      <c r="C26" s="98">
        <f>C24/C25</f>
        <v>0.62253925041747116</v>
      </c>
      <c r="D26" s="98">
        <f>D24/D25</f>
        <v>0.33082761367511476</v>
      </c>
      <c r="E26" s="102"/>
      <c r="F26" s="97" t="s">
        <v>180</v>
      </c>
      <c r="G26" s="98">
        <f>G24/G25</f>
        <v>2.1928535302911958</v>
      </c>
      <c r="H26" s="98">
        <f>H24/H25</f>
        <v>0.67410995059498147</v>
      </c>
      <c r="I26" s="102"/>
      <c r="J26" s="100" t="s">
        <v>182</v>
      </c>
      <c r="K26" s="101" t="s">
        <v>197</v>
      </c>
      <c r="L26" s="153"/>
    </row>
    <row r="28" spans="1:12" x14ac:dyDescent="0.25">
      <c r="C28" s="103"/>
      <c r="D28" s="103"/>
      <c r="H28" s="103"/>
    </row>
    <row r="29" spans="1:12" x14ac:dyDescent="0.25">
      <c r="D29" s="103"/>
      <c r="H29" s="103"/>
    </row>
    <row r="30" spans="1:12" x14ac:dyDescent="0.25">
      <c r="D30" s="103"/>
      <c r="H30" s="103"/>
    </row>
  </sheetData>
  <mergeCells count="19">
    <mergeCell ref="A6:A8"/>
    <mergeCell ref="L6:L8"/>
    <mergeCell ref="A1:A2"/>
    <mergeCell ref="B1:E1"/>
    <mergeCell ref="F1:I1"/>
    <mergeCell ref="A3:A5"/>
    <mergeCell ref="L3:L5"/>
    <mergeCell ref="A9:A11"/>
    <mergeCell ref="L9:L11"/>
    <mergeCell ref="A12:A14"/>
    <mergeCell ref="L12:L14"/>
    <mergeCell ref="A15:A17"/>
    <mergeCell ref="L15:L17"/>
    <mergeCell ref="A18:A20"/>
    <mergeCell ref="L18:L20"/>
    <mergeCell ref="A21:A23"/>
    <mergeCell ref="L21:L23"/>
    <mergeCell ref="A24:A26"/>
    <mergeCell ref="L24:L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4"/>
  <sheetViews>
    <sheetView topLeftCell="A7" workbookViewId="0">
      <selection activeCell="C17" sqref="C17"/>
    </sheetView>
  </sheetViews>
  <sheetFormatPr baseColWidth="10" defaultColWidth="10.85546875" defaultRowHeight="12.75" x14ac:dyDescent="0.25"/>
  <cols>
    <col min="1" max="1" width="3.42578125" style="2" bestFit="1" customWidth="1"/>
    <col min="2" max="2" width="46.85546875" style="68" bestFit="1" customWidth="1"/>
    <col min="3" max="3" width="23.140625" style="1" customWidth="1"/>
    <col min="4" max="4" width="22.85546875" style="1" bestFit="1" customWidth="1"/>
    <col min="5" max="5" width="21" style="1" customWidth="1"/>
    <col min="6" max="6" width="13.5703125" style="1" customWidth="1"/>
    <col min="7" max="16384" width="10.85546875" style="2"/>
  </cols>
  <sheetData>
    <row r="1" spans="1:6" s="55" customFormat="1" ht="25.5" x14ac:dyDescent="0.25">
      <c r="A1" s="56" t="s">
        <v>63</v>
      </c>
      <c r="B1" s="56" t="s">
        <v>64</v>
      </c>
      <c r="C1" s="56" t="s">
        <v>183</v>
      </c>
      <c r="D1" s="56" t="s">
        <v>184</v>
      </c>
      <c r="E1" s="56" t="s">
        <v>185</v>
      </c>
      <c r="F1" s="56" t="s">
        <v>150</v>
      </c>
    </row>
    <row r="2" spans="1:6" ht="51" x14ac:dyDescent="0.25">
      <c r="A2" s="70">
        <v>8</v>
      </c>
      <c r="B2" s="76" t="s">
        <v>80</v>
      </c>
      <c r="C2" s="63"/>
      <c r="D2" s="81"/>
      <c r="E2" s="65"/>
      <c r="F2" s="72">
        <f>((C2)+(D2)+(E2))/3</f>
        <v>0</v>
      </c>
    </row>
    <row r="3" spans="1:6" x14ac:dyDescent="0.25">
      <c r="A3" s="73">
        <v>15</v>
      </c>
      <c r="B3" s="84" t="s">
        <v>70</v>
      </c>
      <c r="C3" s="63">
        <v>2</v>
      </c>
      <c r="D3" s="63">
        <v>2</v>
      </c>
      <c r="E3" s="63">
        <v>2</v>
      </c>
      <c r="F3" s="72">
        <f>((C3)+(D3)+(E3))/3</f>
        <v>2</v>
      </c>
    </row>
    <row r="4" spans="1:6" ht="25.5" x14ac:dyDescent="0.25">
      <c r="A4" s="74">
        <v>4</v>
      </c>
      <c r="B4" s="82" t="s">
        <v>138</v>
      </c>
      <c r="C4" s="63"/>
      <c r="D4" s="63"/>
      <c r="E4" s="63"/>
      <c r="F4" s="72">
        <f t="shared" ref="F4:F24" si="0">((C4)+(D4)+(E4))/3</f>
        <v>0</v>
      </c>
    </row>
    <row r="5" spans="1:6" ht="38.25" x14ac:dyDescent="0.25">
      <c r="A5" s="74">
        <v>1</v>
      </c>
      <c r="B5" s="76" t="s">
        <v>75</v>
      </c>
      <c r="C5" s="63"/>
      <c r="D5" s="63"/>
      <c r="E5" s="63"/>
      <c r="F5" s="72">
        <f t="shared" si="0"/>
        <v>0</v>
      </c>
    </row>
    <row r="6" spans="1:6" x14ac:dyDescent="0.25">
      <c r="A6" s="75">
        <v>18</v>
      </c>
      <c r="B6" s="76" t="s">
        <v>81</v>
      </c>
      <c r="C6" s="63"/>
      <c r="D6" s="63"/>
      <c r="E6" s="63"/>
      <c r="F6" s="72">
        <f t="shared" si="0"/>
        <v>0</v>
      </c>
    </row>
    <row r="7" spans="1:6" x14ac:dyDescent="0.25">
      <c r="A7" s="75">
        <v>19</v>
      </c>
      <c r="B7" s="84" t="s">
        <v>82</v>
      </c>
      <c r="C7" s="63">
        <v>3</v>
      </c>
      <c r="D7" s="63">
        <v>3</v>
      </c>
      <c r="E7" s="63">
        <v>3</v>
      </c>
      <c r="F7" s="72">
        <f t="shared" si="0"/>
        <v>3</v>
      </c>
    </row>
    <row r="8" spans="1:6" x14ac:dyDescent="0.25">
      <c r="A8" s="75">
        <v>22</v>
      </c>
      <c r="B8" s="76" t="s">
        <v>85</v>
      </c>
      <c r="C8" s="63"/>
      <c r="D8" s="63"/>
      <c r="E8" s="63"/>
      <c r="F8" s="72">
        <f t="shared" si="0"/>
        <v>0</v>
      </c>
    </row>
    <row r="9" spans="1:6" x14ac:dyDescent="0.25">
      <c r="A9" s="73">
        <v>14</v>
      </c>
      <c r="B9" s="84" t="s">
        <v>87</v>
      </c>
      <c r="C9" s="63">
        <v>1</v>
      </c>
      <c r="D9" s="63">
        <v>2</v>
      </c>
      <c r="E9" s="63">
        <v>2</v>
      </c>
      <c r="F9" s="72">
        <f t="shared" si="0"/>
        <v>1.6666666666666667</v>
      </c>
    </row>
    <row r="10" spans="1:6" x14ac:dyDescent="0.25">
      <c r="A10" s="75">
        <v>21</v>
      </c>
      <c r="B10" s="76" t="s">
        <v>88</v>
      </c>
      <c r="C10" s="63"/>
      <c r="D10" s="63"/>
      <c r="E10" s="63"/>
      <c r="F10" s="72">
        <f t="shared" si="0"/>
        <v>0</v>
      </c>
    </row>
    <row r="11" spans="1:6" ht="25.5" x14ac:dyDescent="0.25">
      <c r="A11" s="73">
        <v>16</v>
      </c>
      <c r="B11" s="76" t="s">
        <v>89</v>
      </c>
      <c r="C11" s="63"/>
      <c r="D11" s="63"/>
      <c r="E11" s="63"/>
      <c r="F11" s="72">
        <f t="shared" si="0"/>
        <v>0</v>
      </c>
    </row>
    <row r="12" spans="1:6" x14ac:dyDescent="0.25">
      <c r="A12" s="75">
        <v>20</v>
      </c>
      <c r="B12" s="76" t="s">
        <v>90</v>
      </c>
      <c r="C12" s="63"/>
      <c r="D12" s="63"/>
      <c r="E12" s="63"/>
      <c r="F12" s="72">
        <f t="shared" si="0"/>
        <v>0</v>
      </c>
    </row>
    <row r="13" spans="1:6" x14ac:dyDescent="0.25">
      <c r="A13" s="70">
        <v>7</v>
      </c>
      <c r="B13" s="84" t="s">
        <v>79</v>
      </c>
      <c r="C13" s="63">
        <v>3</v>
      </c>
      <c r="D13" s="81">
        <v>3</v>
      </c>
      <c r="E13" s="63">
        <v>1</v>
      </c>
      <c r="F13" s="72">
        <f t="shared" si="0"/>
        <v>2.3333333333333335</v>
      </c>
    </row>
    <row r="14" spans="1:6" x14ac:dyDescent="0.25">
      <c r="A14" s="70">
        <v>10</v>
      </c>
      <c r="B14" s="76" t="s">
        <v>69</v>
      </c>
      <c r="C14" s="63"/>
      <c r="D14" s="63"/>
      <c r="E14" s="63"/>
      <c r="F14" s="72">
        <f t="shared" si="0"/>
        <v>0</v>
      </c>
    </row>
    <row r="15" spans="1:6" ht="25.5" x14ac:dyDescent="0.25">
      <c r="A15" s="70">
        <v>9</v>
      </c>
      <c r="B15" s="76" t="s">
        <v>77</v>
      </c>
      <c r="C15" s="63"/>
      <c r="D15" s="81"/>
      <c r="E15" s="63"/>
      <c r="F15" s="72">
        <f t="shared" si="0"/>
        <v>0</v>
      </c>
    </row>
    <row r="16" spans="1:6" ht="25.5" x14ac:dyDescent="0.25">
      <c r="A16" s="74">
        <v>5</v>
      </c>
      <c r="B16" s="76" t="s">
        <v>71</v>
      </c>
      <c r="C16" s="63"/>
      <c r="D16" s="63"/>
      <c r="E16" s="63"/>
      <c r="F16" s="72">
        <f t="shared" si="0"/>
        <v>0</v>
      </c>
    </row>
    <row r="17" spans="1:6" ht="25.5" x14ac:dyDescent="0.25">
      <c r="A17" s="73">
        <v>11</v>
      </c>
      <c r="B17" s="76" t="s">
        <v>72</v>
      </c>
      <c r="C17" s="63"/>
      <c r="D17" s="63"/>
      <c r="E17" s="63"/>
      <c r="F17" s="72">
        <f t="shared" si="0"/>
        <v>0</v>
      </c>
    </row>
    <row r="18" spans="1:6" x14ac:dyDescent="0.25">
      <c r="A18" s="74">
        <v>6</v>
      </c>
      <c r="B18" s="76" t="s">
        <v>74</v>
      </c>
      <c r="C18" s="63"/>
      <c r="D18" s="63"/>
      <c r="E18" s="63"/>
      <c r="F18" s="72">
        <f t="shared" si="0"/>
        <v>0</v>
      </c>
    </row>
    <row r="19" spans="1:6" x14ac:dyDescent="0.25">
      <c r="A19" s="74">
        <v>2</v>
      </c>
      <c r="B19" s="76" t="s">
        <v>76</v>
      </c>
      <c r="C19" s="63"/>
      <c r="D19" s="81"/>
      <c r="E19" s="63"/>
      <c r="F19" s="72">
        <f t="shared" si="0"/>
        <v>0</v>
      </c>
    </row>
    <row r="20" spans="1:6" ht="51" x14ac:dyDescent="0.25">
      <c r="A20" s="74">
        <v>3</v>
      </c>
      <c r="B20" s="76" t="s">
        <v>78</v>
      </c>
      <c r="C20" s="63"/>
      <c r="D20" s="81"/>
      <c r="E20" s="63"/>
      <c r="F20" s="72">
        <f t="shared" si="0"/>
        <v>0</v>
      </c>
    </row>
    <row r="21" spans="1:6" ht="25.5" x14ac:dyDescent="0.25">
      <c r="A21" s="73">
        <v>12</v>
      </c>
      <c r="B21" s="84" t="s">
        <v>83</v>
      </c>
      <c r="C21" s="63">
        <v>2</v>
      </c>
      <c r="D21" s="63">
        <v>2</v>
      </c>
      <c r="E21" s="63">
        <v>3</v>
      </c>
      <c r="F21" s="72">
        <f t="shared" si="0"/>
        <v>2.3333333333333335</v>
      </c>
    </row>
    <row r="22" spans="1:6" x14ac:dyDescent="0.25">
      <c r="A22" s="75">
        <v>23</v>
      </c>
      <c r="B22" s="76" t="s">
        <v>84</v>
      </c>
      <c r="C22" s="63"/>
      <c r="D22" s="63"/>
      <c r="E22" s="63"/>
      <c r="F22" s="72">
        <f t="shared" si="0"/>
        <v>0</v>
      </c>
    </row>
    <row r="23" spans="1:6" x14ac:dyDescent="0.25">
      <c r="A23" s="73">
        <v>13</v>
      </c>
      <c r="B23" s="84" t="s">
        <v>86</v>
      </c>
      <c r="C23" s="63">
        <v>3</v>
      </c>
      <c r="D23" s="63">
        <v>3</v>
      </c>
      <c r="E23" s="63">
        <v>2</v>
      </c>
      <c r="F23" s="72">
        <f t="shared" si="0"/>
        <v>2.6666666666666665</v>
      </c>
    </row>
    <row r="24" spans="1:6" x14ac:dyDescent="0.25">
      <c r="A24" s="73">
        <v>17</v>
      </c>
      <c r="B24" s="76" t="s">
        <v>31</v>
      </c>
      <c r="C24" s="63"/>
      <c r="D24" s="63"/>
      <c r="E24" s="63"/>
      <c r="F24" s="72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6"/>
  <sheetViews>
    <sheetView tabSelected="1" zoomScale="60" zoomScaleNormal="60" workbookViewId="0">
      <selection activeCell="M12" sqref="M12"/>
    </sheetView>
  </sheetViews>
  <sheetFormatPr baseColWidth="10" defaultColWidth="11.42578125" defaultRowHeight="12.75" x14ac:dyDescent="0.25"/>
  <cols>
    <col min="1" max="1" width="19" style="59" customWidth="1"/>
    <col min="2" max="2" width="32.28515625" style="59" customWidth="1"/>
    <col min="3" max="3" width="23.140625" style="59" customWidth="1"/>
    <col min="4" max="4" width="20" style="59" customWidth="1"/>
    <col min="5" max="5" width="18.42578125" style="59" bestFit="1" customWidth="1"/>
    <col min="6" max="6" width="19.7109375" style="59" customWidth="1"/>
    <col min="7" max="16384" width="11.42578125" style="59"/>
  </cols>
  <sheetData>
    <row r="1" spans="1:7" ht="15" customHeight="1" x14ac:dyDescent="0.25">
      <c r="A1" s="162" t="s">
        <v>0</v>
      </c>
      <c r="B1" s="162" t="s">
        <v>114</v>
      </c>
      <c r="C1" s="165" t="s">
        <v>224</v>
      </c>
      <c r="D1" s="159" t="s">
        <v>225</v>
      </c>
      <c r="E1" s="159" t="s">
        <v>226</v>
      </c>
      <c r="F1" s="159" t="s">
        <v>227</v>
      </c>
      <c r="G1" s="159" t="s">
        <v>221</v>
      </c>
    </row>
    <row r="2" spans="1:7" x14ac:dyDescent="0.25">
      <c r="A2" s="163"/>
      <c r="B2" s="163"/>
      <c r="C2" s="166"/>
      <c r="D2" s="160"/>
      <c r="E2" s="160"/>
      <c r="F2" s="160"/>
      <c r="G2" s="160"/>
    </row>
    <row r="3" spans="1:7" ht="16.5" customHeight="1" x14ac:dyDescent="0.25">
      <c r="A3" s="164"/>
      <c r="B3" s="164"/>
      <c r="C3" s="83" t="s">
        <v>110</v>
      </c>
      <c r="D3" s="161"/>
      <c r="E3" s="161"/>
      <c r="F3" s="161"/>
      <c r="G3" s="161"/>
    </row>
    <row r="4" spans="1:7" ht="23.25" customHeight="1" x14ac:dyDescent="0.25">
      <c r="A4" s="69" t="s">
        <v>120</v>
      </c>
      <c r="B4" s="61" t="s">
        <v>70</v>
      </c>
      <c r="C4" s="111">
        <f>'SALOA CALIFICACIÓN'!W6</f>
        <v>2.8466666666666671</v>
      </c>
      <c r="D4" s="72">
        <f>'CALIFICACIÓN TÉCNICA'!G4</f>
        <v>2.7</v>
      </c>
      <c r="E4" s="72">
        <f>WEAP!G4</f>
        <v>0.75</v>
      </c>
      <c r="F4" s="72">
        <f>'COSTO-BENEFICIO'!F3</f>
        <v>2</v>
      </c>
      <c r="G4" s="107">
        <f t="shared" ref="G4:G26" si="0">(C4*0.3)+(D4*0.4)+(E4*0.2)+(F4*0.1)</f>
        <v>2.2840000000000003</v>
      </c>
    </row>
    <row r="5" spans="1:7" ht="45" customHeight="1" x14ac:dyDescent="0.25">
      <c r="A5" s="69" t="s">
        <v>120</v>
      </c>
      <c r="B5" s="108" t="s">
        <v>82</v>
      </c>
      <c r="C5" s="72">
        <f>'SALOA CALIFICACIÓN'!W7</f>
        <v>2.54</v>
      </c>
      <c r="D5" s="72">
        <f>'CALIFICACIÓN TÉCNICA'!G15</f>
        <v>2.1</v>
      </c>
      <c r="E5" s="72">
        <f>WEAP!G8</f>
        <v>0.75</v>
      </c>
      <c r="F5" s="72">
        <f>'COSTO-BENEFICIO'!F7</f>
        <v>3</v>
      </c>
      <c r="G5" s="107">
        <f t="shared" si="0"/>
        <v>2.0520000000000005</v>
      </c>
    </row>
    <row r="6" spans="1:7" ht="48.75" customHeight="1" x14ac:dyDescent="0.25">
      <c r="A6" s="69" t="s">
        <v>26</v>
      </c>
      <c r="B6" s="61" t="s">
        <v>80</v>
      </c>
      <c r="C6" s="72">
        <f>'SALOA CALIFICACIÓN'!W5</f>
        <v>2.9000000000000004</v>
      </c>
      <c r="D6" s="72">
        <f>'CALIFICACIÓN TÉCNICA'!G16</f>
        <v>2.0499999999999998</v>
      </c>
      <c r="E6" s="72">
        <f>WEAP!G3</f>
        <v>1.5000000000000002</v>
      </c>
      <c r="F6" s="72">
        <f>'COSTO-BENEFICIO'!F2</f>
        <v>0</v>
      </c>
      <c r="G6" s="107">
        <f t="shared" si="0"/>
        <v>1.99</v>
      </c>
    </row>
    <row r="7" spans="1:7" ht="40.5" customHeight="1" x14ac:dyDescent="0.25">
      <c r="A7" s="69" t="s">
        <v>115</v>
      </c>
      <c r="B7" s="61" t="s">
        <v>72</v>
      </c>
      <c r="C7" s="72">
        <f>'SALOA CALIFICACIÓN'!W6</f>
        <v>2.8466666666666671</v>
      </c>
      <c r="D7" s="77">
        <f>'CALIFICACIÓN TÉCNICA'!G6</f>
        <v>2.6749999999999998</v>
      </c>
      <c r="E7" s="72">
        <f>WEAP!G18</f>
        <v>0</v>
      </c>
      <c r="F7" s="72">
        <f>'COSTO-BENEFICIO'!F17</f>
        <v>0</v>
      </c>
      <c r="G7" s="107">
        <f t="shared" si="0"/>
        <v>1.9240000000000002</v>
      </c>
    </row>
    <row r="8" spans="1:7" ht="60.75" customHeight="1" x14ac:dyDescent="0.25">
      <c r="A8" s="69" t="s">
        <v>115</v>
      </c>
      <c r="B8" s="108" t="s">
        <v>75</v>
      </c>
      <c r="C8" s="72">
        <f>'SALOA CALIFICACIÓN'!W6</f>
        <v>2.8466666666666671</v>
      </c>
      <c r="D8" s="72">
        <f>'CALIFICACIÓN TÉCNICA'!G9</f>
        <v>2.2999999999999998</v>
      </c>
      <c r="E8" s="72">
        <f>WEAP!G6</f>
        <v>0.75</v>
      </c>
      <c r="F8" s="72">
        <f>'COSTO-BENEFICIO'!F5</f>
        <v>0</v>
      </c>
      <c r="G8" s="107">
        <f t="shared" si="0"/>
        <v>1.9239999999999999</v>
      </c>
    </row>
    <row r="9" spans="1:7" ht="23.25" customHeight="1" x14ac:dyDescent="0.25">
      <c r="A9" s="69" t="s">
        <v>115</v>
      </c>
      <c r="B9" s="61" t="s">
        <v>117</v>
      </c>
      <c r="C9" s="72">
        <f>'SALOA CALIFICACIÓN'!W8</f>
        <v>2.5466666666666669</v>
      </c>
      <c r="D9" s="72">
        <f>'CALIFICACIÓN TÉCNICA'!G7</f>
        <v>2.4249999999999998</v>
      </c>
      <c r="E9" s="72">
        <f>WEAP!G5</f>
        <v>0.75</v>
      </c>
      <c r="F9" s="72">
        <f>'COSTO-BENEFICIO'!F4</f>
        <v>0</v>
      </c>
      <c r="G9" s="107">
        <f t="shared" si="0"/>
        <v>1.8839999999999999</v>
      </c>
    </row>
    <row r="10" spans="1:7" ht="106.5" customHeight="1" x14ac:dyDescent="0.25">
      <c r="A10" s="69" t="s">
        <v>120</v>
      </c>
      <c r="B10" s="61" t="s">
        <v>104</v>
      </c>
      <c r="C10" s="72">
        <f>'SALOA CALIFICACIÓN'!W6</f>
        <v>2.8466666666666671</v>
      </c>
      <c r="D10" s="72">
        <f>'CALIFICACIÓN TÉCNICA'!G17</f>
        <v>1.925</v>
      </c>
      <c r="E10" s="72">
        <f>WEAP!G22</f>
        <v>0</v>
      </c>
      <c r="F10" s="72">
        <f>'COSTO-BENEFICIO'!F21</f>
        <v>2.3333333333333335</v>
      </c>
      <c r="G10" s="107">
        <f t="shared" si="0"/>
        <v>1.8573333333333335</v>
      </c>
    </row>
    <row r="11" spans="1:7" ht="24" customHeight="1" x14ac:dyDescent="0.25">
      <c r="A11" s="69" t="s">
        <v>115</v>
      </c>
      <c r="B11" s="61" t="s">
        <v>116</v>
      </c>
      <c r="C11" s="112">
        <f>'SALOA CALIFICACIÓN'!W8</f>
        <v>2.5466666666666669</v>
      </c>
      <c r="D11" s="72">
        <f>'CALIFICACIÓN TÉCNICA'!G5</f>
        <v>2.6749999999999998</v>
      </c>
      <c r="E11" s="72">
        <f>WEAP!G17</f>
        <v>0</v>
      </c>
      <c r="F11" s="72">
        <f>'COSTO-BENEFICIO'!F16</f>
        <v>0</v>
      </c>
      <c r="G11" s="107">
        <f t="shared" si="0"/>
        <v>1.8340000000000001</v>
      </c>
    </row>
    <row r="12" spans="1:7" ht="30" customHeight="1" x14ac:dyDescent="0.25">
      <c r="A12" s="69" t="s">
        <v>26</v>
      </c>
      <c r="B12" s="61" t="s">
        <v>79</v>
      </c>
      <c r="C12" s="72">
        <f>'SALOA CALIFICACIÓN'!W5</f>
        <v>2.9000000000000004</v>
      </c>
      <c r="D12" s="72">
        <f>'CALIFICACIÓN TÉCNICA'!G13</f>
        <v>2.1</v>
      </c>
      <c r="E12" s="72">
        <f>WEAP!G14</f>
        <v>0.5</v>
      </c>
      <c r="F12" s="72">
        <f>'COSTO-BENEFICIO'!F15</f>
        <v>0</v>
      </c>
      <c r="G12" s="107">
        <f t="shared" si="0"/>
        <v>1.8100000000000003</v>
      </c>
    </row>
    <row r="13" spans="1:7" ht="32.25" customHeight="1" x14ac:dyDescent="0.25">
      <c r="A13" s="69" t="s">
        <v>26</v>
      </c>
      <c r="B13" s="61" t="s">
        <v>77</v>
      </c>
      <c r="C13" s="72">
        <f>'SALOA CALIFICACIÓN'!W5</f>
        <v>2.9000000000000004</v>
      </c>
      <c r="D13" s="72">
        <f>'CALIFICACIÓN TÉCNICA'!G11</f>
        <v>2.2000000000000002</v>
      </c>
      <c r="E13" s="72">
        <f>WEAP!G16</f>
        <v>0.1</v>
      </c>
      <c r="F13" s="72">
        <f>'COSTO-BENEFICIO'!F15</f>
        <v>0</v>
      </c>
      <c r="G13" s="107">
        <f t="shared" si="0"/>
        <v>1.7700000000000002</v>
      </c>
    </row>
    <row r="14" spans="1:7" ht="37.5" customHeight="1" x14ac:dyDescent="0.25">
      <c r="A14" s="69" t="s">
        <v>120</v>
      </c>
      <c r="B14" s="61" t="s">
        <v>121</v>
      </c>
      <c r="C14" s="72">
        <f>'SALOA CALIFICACIÓN'!W7</f>
        <v>2.54</v>
      </c>
      <c r="D14" s="72">
        <f>'CALIFICACIÓN TÉCNICA'!G14</f>
        <v>2.1</v>
      </c>
      <c r="E14" s="72">
        <f>WEAP!G7</f>
        <v>0.75</v>
      </c>
      <c r="F14" s="72">
        <f>'COSTO-BENEFICIO'!F6</f>
        <v>0</v>
      </c>
      <c r="G14" s="107">
        <f t="shared" si="0"/>
        <v>1.7520000000000002</v>
      </c>
    </row>
    <row r="15" spans="1:7" ht="51.75" customHeight="1" x14ac:dyDescent="0.25">
      <c r="A15" s="69" t="s">
        <v>115</v>
      </c>
      <c r="B15" s="61" t="s">
        <v>118</v>
      </c>
      <c r="C15" s="72">
        <f>'SALOA CALIFICACIÓN'!W8</f>
        <v>2.5466666666666669</v>
      </c>
      <c r="D15" s="72">
        <f>'CALIFICACIÓN TÉCNICA'!G8</f>
        <v>2.4</v>
      </c>
      <c r="E15" s="72">
        <f>WEAP!G19</f>
        <v>0</v>
      </c>
      <c r="F15" s="72">
        <f>'COSTO-BENEFICIO'!F18</f>
        <v>0</v>
      </c>
      <c r="G15" s="107">
        <f t="shared" si="0"/>
        <v>1.724</v>
      </c>
    </row>
    <row r="16" spans="1:7" ht="54" customHeight="1" x14ac:dyDescent="0.25">
      <c r="A16" s="69" t="s">
        <v>120</v>
      </c>
      <c r="B16" s="60" t="s">
        <v>85</v>
      </c>
      <c r="C16" s="72">
        <f>'SALOA CALIFICACIÓN'!W7</f>
        <v>2.54</v>
      </c>
      <c r="D16" s="72">
        <f>'CALIFICACIÓN TÉCNICA'!G19</f>
        <v>1.875</v>
      </c>
      <c r="E16" s="72">
        <f>WEAP!G9</f>
        <v>0.75</v>
      </c>
      <c r="F16" s="72">
        <f>'COSTO-BENEFICIO'!F8</f>
        <v>0</v>
      </c>
      <c r="G16" s="107">
        <f t="shared" si="0"/>
        <v>1.6619999999999999</v>
      </c>
    </row>
    <row r="17" spans="1:7" ht="84" customHeight="1" x14ac:dyDescent="0.25">
      <c r="A17" s="69" t="s">
        <v>115</v>
      </c>
      <c r="B17" s="61" t="s">
        <v>78</v>
      </c>
      <c r="C17" s="72">
        <f>'SALOA CALIFICACIÓN'!W8</f>
        <v>2.5466666666666669</v>
      </c>
      <c r="D17" s="106">
        <f>'CALIFICACIÓN TÉCNICA'!G12</f>
        <v>2.1749999999999998</v>
      </c>
      <c r="E17" s="72">
        <f>WEAP!G21</f>
        <v>0</v>
      </c>
      <c r="F17" s="72">
        <f>'COSTO-BENEFICIO'!F20</f>
        <v>0</v>
      </c>
      <c r="G17" s="107">
        <f t="shared" si="0"/>
        <v>1.6339999999999999</v>
      </c>
    </row>
    <row r="18" spans="1:7" ht="51" customHeight="1" x14ac:dyDescent="0.25">
      <c r="A18" s="69" t="s">
        <v>115</v>
      </c>
      <c r="B18" s="60" t="s">
        <v>32</v>
      </c>
      <c r="C18" s="72">
        <f>'SALOA CALIFICACIÓN'!W9</f>
        <v>2.1066666666666669</v>
      </c>
      <c r="D18" s="72">
        <f>'CALIFICACIÓN TÉCNICA'!G20</f>
        <v>1.7999999999999998</v>
      </c>
      <c r="E18" s="72">
        <f>WEAP!G24</f>
        <v>0</v>
      </c>
      <c r="F18" s="72">
        <f>'COSTO-BENEFICIO'!F23</f>
        <v>2.6666666666666665</v>
      </c>
      <c r="G18" s="107">
        <f t="shared" si="0"/>
        <v>1.6186666666666665</v>
      </c>
    </row>
    <row r="19" spans="1:7" ht="41.1" customHeight="1" x14ac:dyDescent="0.25">
      <c r="A19" s="69" t="s">
        <v>120</v>
      </c>
      <c r="B19" s="71" t="s">
        <v>89</v>
      </c>
      <c r="C19" s="72">
        <f>'SALOA CALIFICACIÓN'!W6</f>
        <v>2.8466666666666671</v>
      </c>
      <c r="D19" s="72">
        <f>'CALIFICACIÓN TÉCNICA'!G23</f>
        <v>1.375</v>
      </c>
      <c r="E19" s="72">
        <f>WEAP!G12</f>
        <v>0.75</v>
      </c>
      <c r="F19" s="72">
        <f>'COSTO-BENEFICIO'!F11</f>
        <v>0</v>
      </c>
      <c r="G19" s="107">
        <f t="shared" si="0"/>
        <v>1.5540000000000003</v>
      </c>
    </row>
    <row r="20" spans="1:7" ht="41.1" customHeight="1" x14ac:dyDescent="0.25">
      <c r="A20" s="69" t="s">
        <v>120</v>
      </c>
      <c r="B20" s="60" t="s">
        <v>124</v>
      </c>
      <c r="C20" s="72">
        <f>'SALOA CALIFICACIÓN'!W9</f>
        <v>2.1066666666666669</v>
      </c>
      <c r="D20" s="72">
        <f>'CALIFICACIÓN TÉCNICA'!G22</f>
        <v>1.4750000000000001</v>
      </c>
      <c r="E20" s="72">
        <f>WEAP!G11</f>
        <v>0.75</v>
      </c>
      <c r="F20" s="72">
        <f>'COSTO-BENEFICIO'!F10</f>
        <v>0</v>
      </c>
      <c r="G20" s="107">
        <f t="shared" si="0"/>
        <v>1.3719999999999999</v>
      </c>
    </row>
    <row r="21" spans="1:7" ht="41.1" customHeight="1" x14ac:dyDescent="0.25">
      <c r="A21" s="69" t="s">
        <v>115</v>
      </c>
      <c r="B21" s="60" t="s">
        <v>31</v>
      </c>
      <c r="C21" s="72">
        <f>'SALOA CALIFICACIÓN'!W8</f>
        <v>2.5466666666666669</v>
      </c>
      <c r="D21" s="72">
        <f>'CALIFICACIÓN TÉCNICA'!G24</f>
        <v>1.2</v>
      </c>
      <c r="E21" s="72">
        <f>WEAP!G25</f>
        <v>0</v>
      </c>
      <c r="F21" s="72">
        <f>'COSTO-BENEFICIO'!F24</f>
        <v>0</v>
      </c>
      <c r="G21" s="107">
        <f t="shared" si="0"/>
        <v>1.244</v>
      </c>
    </row>
    <row r="22" spans="1:7" ht="41.1" customHeight="1" x14ac:dyDescent="0.25">
      <c r="A22" s="69" t="s">
        <v>26</v>
      </c>
      <c r="B22" s="61" t="s">
        <v>69</v>
      </c>
      <c r="C22" s="105">
        <v>0</v>
      </c>
      <c r="D22" s="72">
        <f>'CALIFICACIÓN TÉCNICA'!G3</f>
        <v>2.75</v>
      </c>
      <c r="E22" s="72">
        <f>WEAP!G15</f>
        <v>0.30000000000000004</v>
      </c>
      <c r="F22" s="72">
        <f>'COSTO-BENEFICIO'!F14</f>
        <v>0</v>
      </c>
      <c r="G22" s="107">
        <f t="shared" si="0"/>
        <v>1.1600000000000001</v>
      </c>
    </row>
    <row r="23" spans="1:7" ht="41.1" customHeight="1" x14ac:dyDescent="0.25">
      <c r="A23" s="69" t="s">
        <v>115</v>
      </c>
      <c r="B23" s="61" t="s">
        <v>119</v>
      </c>
      <c r="C23" s="105">
        <v>0</v>
      </c>
      <c r="D23" s="72">
        <f>'CALIFICACIÓN TÉCNICA'!G10</f>
        <v>2.2999999999999998</v>
      </c>
      <c r="E23" s="72">
        <f>WEAP!G20</f>
        <v>0</v>
      </c>
      <c r="F23" s="72">
        <f>'COSTO-BENEFICIO'!F19</f>
        <v>0</v>
      </c>
      <c r="G23" s="107">
        <f t="shared" si="0"/>
        <v>0.91999999999999993</v>
      </c>
    </row>
    <row r="24" spans="1:7" ht="41.1" customHeight="1" x14ac:dyDescent="0.25">
      <c r="A24" s="69" t="s">
        <v>115</v>
      </c>
      <c r="B24" s="110" t="s">
        <v>123</v>
      </c>
      <c r="C24" s="105">
        <v>0</v>
      </c>
      <c r="D24" s="72">
        <f>'CALIFICACIÓN TÉCNICA'!G21</f>
        <v>1.5</v>
      </c>
      <c r="E24" s="72">
        <f>WEAP!G10</f>
        <v>0.75</v>
      </c>
      <c r="F24" s="72">
        <f>'COSTO-BENEFICIO'!F9</f>
        <v>1.6666666666666667</v>
      </c>
      <c r="G24" s="107">
        <f t="shared" si="0"/>
        <v>0.91666666666666674</v>
      </c>
    </row>
    <row r="25" spans="1:7" ht="41.1" customHeight="1" x14ac:dyDescent="0.25">
      <c r="A25" s="69" t="s">
        <v>120</v>
      </c>
      <c r="B25" s="60" t="s">
        <v>122</v>
      </c>
      <c r="C25" s="54">
        <v>0</v>
      </c>
      <c r="D25" s="72">
        <f>'CALIFICACIÓN TÉCNICA'!G18</f>
        <v>1.925</v>
      </c>
      <c r="E25" s="72">
        <f>WEAP!G23</f>
        <v>0</v>
      </c>
      <c r="F25" s="72">
        <f>'COSTO-BENEFICIO'!F22</f>
        <v>0</v>
      </c>
      <c r="G25" s="107">
        <f t="shared" si="0"/>
        <v>0.77</v>
      </c>
    </row>
    <row r="26" spans="1:7" ht="41.1" customHeight="1" x14ac:dyDescent="0.25">
      <c r="A26" s="71" t="s">
        <v>120</v>
      </c>
      <c r="B26" s="60" t="s">
        <v>90</v>
      </c>
      <c r="C26" s="105">
        <v>0</v>
      </c>
      <c r="D26" s="72">
        <f>'CALIFICACIÓN TÉCNICA'!G25</f>
        <v>1.1000000000000001</v>
      </c>
      <c r="E26" s="72">
        <f>WEAP!G13</f>
        <v>0.75</v>
      </c>
      <c r="F26" s="72">
        <f>'COSTO-BENEFICIO'!F12</f>
        <v>0</v>
      </c>
      <c r="G26" s="107">
        <f t="shared" si="0"/>
        <v>0.59000000000000008</v>
      </c>
    </row>
  </sheetData>
  <mergeCells count="7">
    <mergeCell ref="G1:G3"/>
    <mergeCell ref="D1:D3"/>
    <mergeCell ref="A1:A3"/>
    <mergeCell ref="B1:B3"/>
    <mergeCell ref="C1:C2"/>
    <mergeCell ref="E1:E3"/>
    <mergeCell ref="F1:F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6"/>
  <sheetViews>
    <sheetView zoomScale="90" zoomScaleNormal="90" workbookViewId="0">
      <selection sqref="A1:XFD1048576"/>
    </sheetView>
  </sheetViews>
  <sheetFormatPr baseColWidth="10" defaultColWidth="11.42578125" defaultRowHeight="12.75" x14ac:dyDescent="0.25"/>
  <cols>
    <col min="1" max="1" width="20.5703125" style="59" customWidth="1"/>
    <col min="2" max="2" width="33.85546875" style="59" customWidth="1"/>
    <col min="3" max="3" width="11.42578125" style="59"/>
    <col min="4" max="4" width="20" style="59" customWidth="1"/>
    <col min="5" max="5" width="18.42578125" style="59" bestFit="1" customWidth="1"/>
    <col min="6" max="6" width="19.7109375" style="59" customWidth="1"/>
    <col min="7" max="16384" width="11.42578125" style="59"/>
  </cols>
  <sheetData>
    <row r="1" spans="1:7" ht="15" customHeight="1" x14ac:dyDescent="0.25">
      <c r="A1" s="162" t="s">
        <v>0</v>
      </c>
      <c r="B1" s="162" t="s">
        <v>114</v>
      </c>
      <c r="C1" s="167"/>
      <c r="D1" s="159" t="s">
        <v>225</v>
      </c>
      <c r="E1" s="159" t="s">
        <v>226</v>
      </c>
      <c r="F1" s="159" t="s">
        <v>227</v>
      </c>
      <c r="G1" s="159" t="s">
        <v>222</v>
      </c>
    </row>
    <row r="2" spans="1:7" x14ac:dyDescent="0.25">
      <c r="A2" s="163"/>
      <c r="B2" s="163"/>
      <c r="C2" s="168"/>
      <c r="D2" s="160"/>
      <c r="E2" s="160"/>
      <c r="F2" s="160"/>
      <c r="G2" s="160"/>
    </row>
    <row r="3" spans="1:7" ht="16.5" customHeight="1" x14ac:dyDescent="0.25">
      <c r="A3" s="164"/>
      <c r="B3" s="164"/>
      <c r="C3" s="83" t="s">
        <v>111</v>
      </c>
      <c r="D3" s="161"/>
      <c r="E3" s="161"/>
      <c r="F3" s="161"/>
      <c r="G3" s="161"/>
    </row>
    <row r="4" spans="1:7" ht="23.25" customHeight="1" x14ac:dyDescent="0.25">
      <c r="A4" s="69" t="s">
        <v>120</v>
      </c>
      <c r="B4" s="61" t="s">
        <v>70</v>
      </c>
      <c r="C4" s="72">
        <f>'LA MATA CALIFICACIÓN'!W6</f>
        <v>2.0133333333333336</v>
      </c>
      <c r="D4" s="72">
        <f>'CALIFICACIÓN TÉCNICA'!G4</f>
        <v>2.7</v>
      </c>
      <c r="E4" s="72">
        <f>WEAP!G4</f>
        <v>0.75</v>
      </c>
      <c r="F4" s="72">
        <f>'COSTO-BENEFICIO'!F3</f>
        <v>2</v>
      </c>
      <c r="G4" s="109">
        <f t="shared" ref="G4:G26" si="0">(C4*0.3)+(D4*0.4)+(E4*0.2)+(F4*0.1)</f>
        <v>2.0340000000000003</v>
      </c>
    </row>
    <row r="5" spans="1:7" ht="61.5" customHeight="1" x14ac:dyDescent="0.25">
      <c r="A5" s="69" t="s">
        <v>26</v>
      </c>
      <c r="B5" s="108" t="s">
        <v>80</v>
      </c>
      <c r="C5" s="72">
        <f>'LA MATA CALIFICACIÓN'!W8</f>
        <v>2.7133333333333334</v>
      </c>
      <c r="D5" s="72">
        <f>'CALIFICACIÓN TÉCNICA'!G16</f>
        <v>2.0499999999999998</v>
      </c>
      <c r="E5" s="72">
        <f>WEAP!G3</f>
        <v>1.5000000000000002</v>
      </c>
      <c r="F5" s="72">
        <f>'COSTO-BENEFICIO'!F2</f>
        <v>0</v>
      </c>
      <c r="G5" s="109">
        <f t="shared" si="0"/>
        <v>1.9339999999999999</v>
      </c>
    </row>
    <row r="6" spans="1:7" ht="65.25" customHeight="1" x14ac:dyDescent="0.25">
      <c r="A6" s="69" t="s">
        <v>120</v>
      </c>
      <c r="B6" s="61" t="s">
        <v>82</v>
      </c>
      <c r="C6" s="72">
        <f>'LA MATA CALIFICACIÓN'!W11</f>
        <v>1.9800000000000002</v>
      </c>
      <c r="D6" s="72">
        <f>'CALIFICACIÓN TÉCNICA'!G15</f>
        <v>2.1</v>
      </c>
      <c r="E6" s="72">
        <f>WEAP!G8</f>
        <v>0.75</v>
      </c>
      <c r="F6" s="72">
        <f>'COSTO-BENEFICIO'!F7</f>
        <v>3</v>
      </c>
      <c r="G6" s="109">
        <f t="shared" si="0"/>
        <v>1.8840000000000001</v>
      </c>
    </row>
    <row r="7" spans="1:7" ht="40.5" customHeight="1" x14ac:dyDescent="0.25">
      <c r="A7" s="69" t="s">
        <v>26</v>
      </c>
      <c r="B7" s="61" t="s">
        <v>69</v>
      </c>
      <c r="C7" s="72">
        <f>'LA MATA CALIFICACIÓN'!W10</f>
        <v>2.2133333333333338</v>
      </c>
      <c r="D7" s="72">
        <f>'CALIFICACIÓN TÉCNICA'!G3</f>
        <v>2.75</v>
      </c>
      <c r="E7" s="72">
        <f>WEAP!G15</f>
        <v>0.30000000000000004</v>
      </c>
      <c r="F7" s="72">
        <f>'COSTO-BENEFICIO'!F14</f>
        <v>0</v>
      </c>
      <c r="G7" s="109">
        <f t="shared" si="0"/>
        <v>1.8240000000000003</v>
      </c>
    </row>
    <row r="8" spans="1:7" ht="60.75" customHeight="1" x14ac:dyDescent="0.25">
      <c r="A8" s="69" t="s">
        <v>115</v>
      </c>
      <c r="B8" s="62" t="s">
        <v>72</v>
      </c>
      <c r="C8" s="72">
        <f>'LA MATA CALIFICACIÓN'!W5</f>
        <v>2.4400000000000004</v>
      </c>
      <c r="D8" s="77">
        <f>'CALIFICACIÓN TÉCNICA'!G6</f>
        <v>2.6749999999999998</v>
      </c>
      <c r="E8" s="72">
        <f>WEAP!G18</f>
        <v>0</v>
      </c>
      <c r="F8" s="72">
        <f>'COSTO-BENEFICIO'!F17</f>
        <v>0</v>
      </c>
      <c r="G8" s="109">
        <f t="shared" si="0"/>
        <v>1.802</v>
      </c>
    </row>
    <row r="9" spans="1:7" ht="20.25" customHeight="1" x14ac:dyDescent="0.25">
      <c r="A9" s="69" t="s">
        <v>115</v>
      </c>
      <c r="B9" s="61" t="s">
        <v>117</v>
      </c>
      <c r="C9" s="72">
        <f>'LA MATA CALIFICACIÓN'!W7</f>
        <v>1.9133333333333333</v>
      </c>
      <c r="D9" s="72">
        <f>'CALIFICACIÓN TÉCNICA'!G7</f>
        <v>2.4249999999999998</v>
      </c>
      <c r="E9" s="72">
        <f>WEAP!G5</f>
        <v>0.75</v>
      </c>
      <c r="F9" s="72">
        <f>'COSTO-BENEFICIO'!F4</f>
        <v>0</v>
      </c>
      <c r="G9" s="109">
        <f t="shared" si="0"/>
        <v>1.694</v>
      </c>
    </row>
    <row r="10" spans="1:7" ht="106.5" customHeight="1" x14ac:dyDescent="0.25">
      <c r="A10" s="69" t="s">
        <v>115</v>
      </c>
      <c r="B10" s="61" t="s">
        <v>118</v>
      </c>
      <c r="C10" s="72">
        <f>'LA MATA CALIFICACIÓN'!W5</f>
        <v>2.4400000000000004</v>
      </c>
      <c r="D10" s="72">
        <f>'CALIFICACIÓN TÉCNICA'!G8</f>
        <v>2.4</v>
      </c>
      <c r="E10" s="72">
        <f>WEAP!G19</f>
        <v>0</v>
      </c>
      <c r="F10" s="72">
        <f>'COSTO-BENEFICIO'!F18</f>
        <v>0</v>
      </c>
      <c r="G10" s="109">
        <f t="shared" si="0"/>
        <v>1.6920000000000002</v>
      </c>
    </row>
    <row r="11" spans="1:7" ht="24" customHeight="1" x14ac:dyDescent="0.25">
      <c r="A11" s="69" t="s">
        <v>26</v>
      </c>
      <c r="B11" s="61" t="s">
        <v>79</v>
      </c>
      <c r="C11" s="72">
        <f>'LA MATA CALIFICACIÓN'!W10</f>
        <v>2.2133333333333338</v>
      </c>
      <c r="D11" s="72">
        <f>'CALIFICACIÓN TÉCNICA'!G13</f>
        <v>2.1</v>
      </c>
      <c r="E11" s="72">
        <f>WEAP!G14</f>
        <v>0.5</v>
      </c>
      <c r="F11" s="72">
        <f>'COSTO-BENEFICIO'!F15</f>
        <v>0</v>
      </c>
      <c r="G11" s="109">
        <f t="shared" si="0"/>
        <v>1.6040000000000003</v>
      </c>
    </row>
    <row r="12" spans="1:7" ht="30" customHeight="1" x14ac:dyDescent="0.25">
      <c r="A12" s="69" t="s">
        <v>115</v>
      </c>
      <c r="B12" s="61" t="s">
        <v>78</v>
      </c>
      <c r="C12" s="72">
        <f>'LA MATA CALIFICACIÓN'!W5</f>
        <v>2.4400000000000004</v>
      </c>
      <c r="D12" s="106">
        <f>'CALIFICACIÓN TÉCNICA'!G12</f>
        <v>2.1749999999999998</v>
      </c>
      <c r="E12" s="72">
        <f>WEAP!G21</f>
        <v>0</v>
      </c>
      <c r="F12" s="72">
        <f>'COSTO-BENEFICIO'!F20</f>
        <v>0</v>
      </c>
      <c r="G12" s="109">
        <f t="shared" si="0"/>
        <v>1.6020000000000001</v>
      </c>
    </row>
    <row r="13" spans="1:7" ht="32.25" customHeight="1" x14ac:dyDescent="0.25">
      <c r="A13" s="69" t="s">
        <v>120</v>
      </c>
      <c r="B13" s="61" t="s">
        <v>121</v>
      </c>
      <c r="C13" s="72">
        <f>'LA MATA CALIFICACIÓN'!W6</f>
        <v>2.0133333333333336</v>
      </c>
      <c r="D13" s="72">
        <f>'CALIFICACIÓN TÉCNICA'!G14</f>
        <v>2.1</v>
      </c>
      <c r="E13" s="72">
        <f>WEAP!G7</f>
        <v>0.75</v>
      </c>
      <c r="F13" s="72">
        <f>'COSTO-BENEFICIO'!F6</f>
        <v>0</v>
      </c>
      <c r="G13" s="109">
        <f t="shared" si="0"/>
        <v>1.5940000000000003</v>
      </c>
    </row>
    <row r="14" spans="1:7" ht="37.5" customHeight="1" x14ac:dyDescent="0.25">
      <c r="A14" s="69" t="s">
        <v>115</v>
      </c>
      <c r="B14" s="60" t="s">
        <v>32</v>
      </c>
      <c r="C14" s="72">
        <f>'LA MATA CALIFICACIÓN'!W12</f>
        <v>1.7333333333333332</v>
      </c>
      <c r="D14" s="72">
        <f>'CALIFICACIÓN TÉCNICA'!G20</f>
        <v>1.7999999999999998</v>
      </c>
      <c r="E14" s="72">
        <f>WEAP!G24</f>
        <v>0</v>
      </c>
      <c r="F14" s="72">
        <f>'COSTO-BENEFICIO'!F23</f>
        <v>2.6666666666666665</v>
      </c>
      <c r="G14" s="109">
        <f t="shared" si="0"/>
        <v>1.5066666666666664</v>
      </c>
    </row>
    <row r="15" spans="1:7" ht="51.75" customHeight="1" x14ac:dyDescent="0.25">
      <c r="A15" s="69" t="s">
        <v>26</v>
      </c>
      <c r="B15" s="61" t="s">
        <v>77</v>
      </c>
      <c r="C15" s="72">
        <f>'LA MATA CALIFICACIÓN'!W11</f>
        <v>1.9800000000000002</v>
      </c>
      <c r="D15" s="72">
        <f>'CALIFICACIÓN TÉCNICA'!G11</f>
        <v>2.2000000000000002</v>
      </c>
      <c r="E15" s="72">
        <f>WEAP!G16</f>
        <v>0.1</v>
      </c>
      <c r="F15" s="72">
        <f>'COSTO-BENEFICIO'!F15</f>
        <v>0</v>
      </c>
      <c r="G15" s="109">
        <f t="shared" si="0"/>
        <v>1.4940000000000002</v>
      </c>
    </row>
    <row r="16" spans="1:7" ht="54" customHeight="1" x14ac:dyDescent="0.25">
      <c r="A16" s="69" t="s">
        <v>120</v>
      </c>
      <c r="B16" s="60" t="s">
        <v>85</v>
      </c>
      <c r="C16" s="72">
        <f>'LA MATA CALIFICACIÓN'!W11</f>
        <v>1.9800000000000002</v>
      </c>
      <c r="D16" s="72">
        <f>'CALIFICACIÓN TÉCNICA'!G19</f>
        <v>1.875</v>
      </c>
      <c r="E16" s="72">
        <f>WEAP!G9</f>
        <v>0.75</v>
      </c>
      <c r="F16" s="72">
        <f>'COSTO-BENEFICIO'!F8</f>
        <v>0</v>
      </c>
      <c r="G16" s="109">
        <f t="shared" si="0"/>
        <v>1.4940000000000002</v>
      </c>
    </row>
    <row r="17" spans="1:7" ht="84" customHeight="1" x14ac:dyDescent="0.25">
      <c r="A17" s="69" t="s">
        <v>115</v>
      </c>
      <c r="B17" s="61" t="s">
        <v>119</v>
      </c>
      <c r="C17" s="72">
        <f>'LA MATA CALIFICACIÓN'!W7</f>
        <v>1.9133333333333333</v>
      </c>
      <c r="D17" s="72">
        <f>'CALIFICACIÓN TÉCNICA'!G10</f>
        <v>2.2999999999999998</v>
      </c>
      <c r="E17" s="72">
        <f>WEAP!G20</f>
        <v>0</v>
      </c>
      <c r="F17" s="72">
        <f>'COSTO-BENEFICIO'!F19</f>
        <v>0</v>
      </c>
      <c r="G17" s="109">
        <f t="shared" si="0"/>
        <v>1.4939999999999998</v>
      </c>
    </row>
    <row r="18" spans="1:7" ht="51" customHeight="1" x14ac:dyDescent="0.25">
      <c r="A18" s="69" t="s">
        <v>115</v>
      </c>
      <c r="B18" s="60" t="s">
        <v>123</v>
      </c>
      <c r="C18" s="72">
        <f>'LA MATA CALIFICACIÓN'!W9</f>
        <v>1.84</v>
      </c>
      <c r="D18" s="72">
        <f>'CALIFICACIÓN TÉCNICA'!G21</f>
        <v>1.5</v>
      </c>
      <c r="E18" s="72">
        <f>WEAP!G10</f>
        <v>0.75</v>
      </c>
      <c r="F18" s="72">
        <f>'COSTO-BENEFICIO'!F9</f>
        <v>1.6666666666666667</v>
      </c>
      <c r="G18" s="109">
        <f t="shared" si="0"/>
        <v>1.4686666666666668</v>
      </c>
    </row>
    <row r="19" spans="1:7" ht="41.1" customHeight="1" x14ac:dyDescent="0.25">
      <c r="A19" s="69" t="s">
        <v>120</v>
      </c>
      <c r="B19" s="60" t="s">
        <v>122</v>
      </c>
      <c r="C19" s="72">
        <f>'LA MATA CALIFICACIÓN'!W10</f>
        <v>2.2133333333333338</v>
      </c>
      <c r="D19" s="72">
        <f>'CALIFICACIÓN TÉCNICA'!G18</f>
        <v>1.925</v>
      </c>
      <c r="E19" s="72">
        <f>WEAP!G23</f>
        <v>0</v>
      </c>
      <c r="F19" s="72">
        <f>'COSTO-BENEFICIO'!F22</f>
        <v>0</v>
      </c>
      <c r="G19" s="109">
        <f t="shared" si="0"/>
        <v>1.4340000000000002</v>
      </c>
    </row>
    <row r="20" spans="1:7" ht="41.1" customHeight="1" x14ac:dyDescent="0.25">
      <c r="A20" s="69" t="s">
        <v>120</v>
      </c>
      <c r="B20" s="61" t="s">
        <v>104</v>
      </c>
      <c r="C20" s="72">
        <f>'LA MATA CALIFICACIÓN'!W15</f>
        <v>1.3800000000000001</v>
      </c>
      <c r="D20" s="72">
        <f>'CALIFICACIÓN TÉCNICA'!G17</f>
        <v>1.925</v>
      </c>
      <c r="E20" s="72">
        <f>WEAP!G22</f>
        <v>0</v>
      </c>
      <c r="F20" s="72">
        <f>'COSTO-BENEFICIO'!F21</f>
        <v>2.3333333333333335</v>
      </c>
      <c r="G20" s="109">
        <f t="shared" si="0"/>
        <v>1.4173333333333336</v>
      </c>
    </row>
    <row r="21" spans="1:7" ht="41.1" customHeight="1" x14ac:dyDescent="0.25">
      <c r="A21" s="69" t="s">
        <v>120</v>
      </c>
      <c r="B21" s="60" t="s">
        <v>124</v>
      </c>
      <c r="C21" s="72">
        <f>'LA MATA CALIFICACIÓN'!W14</f>
        <v>1.9133333333333333</v>
      </c>
      <c r="D21" s="72">
        <f>'CALIFICACIÓN TÉCNICA'!G22</f>
        <v>1.4750000000000001</v>
      </c>
      <c r="E21" s="72">
        <f>WEAP!G11</f>
        <v>0.75</v>
      </c>
      <c r="F21" s="72">
        <f>'COSTO-BENEFICIO'!F10</f>
        <v>0</v>
      </c>
      <c r="G21" s="109">
        <f t="shared" si="0"/>
        <v>1.3140000000000001</v>
      </c>
    </row>
    <row r="22" spans="1:7" ht="41.1" customHeight="1" x14ac:dyDescent="0.25">
      <c r="A22" s="69" t="s">
        <v>120</v>
      </c>
      <c r="B22" s="71" t="s">
        <v>89</v>
      </c>
      <c r="C22" s="72">
        <f>'LA MATA CALIFICACIÓN'!W6</f>
        <v>2.0133333333333336</v>
      </c>
      <c r="D22" s="72">
        <f>'CALIFICACIÓN TÉCNICA'!G23</f>
        <v>1.375</v>
      </c>
      <c r="E22" s="72">
        <f>WEAP!G12</f>
        <v>0.75</v>
      </c>
      <c r="F22" s="72">
        <f>'COSTO-BENEFICIO'!F11</f>
        <v>0</v>
      </c>
      <c r="G22" s="109">
        <f t="shared" si="0"/>
        <v>1.3040000000000003</v>
      </c>
    </row>
    <row r="23" spans="1:7" ht="41.1" customHeight="1" x14ac:dyDescent="0.25">
      <c r="A23" s="69" t="s">
        <v>115</v>
      </c>
      <c r="B23" s="60" t="s">
        <v>31</v>
      </c>
      <c r="C23" s="72">
        <f>'LA MATA CALIFICACIÓN'!W5</f>
        <v>2.4400000000000004</v>
      </c>
      <c r="D23" s="72">
        <f>'CALIFICACIÓN TÉCNICA'!G24</f>
        <v>1.2</v>
      </c>
      <c r="E23" s="72">
        <f>WEAP!G25</f>
        <v>0</v>
      </c>
      <c r="F23" s="72">
        <f>'COSTO-BENEFICIO'!F24</f>
        <v>0</v>
      </c>
      <c r="G23" s="109">
        <f t="shared" si="0"/>
        <v>1.2120000000000002</v>
      </c>
    </row>
    <row r="24" spans="1:7" ht="41.1" customHeight="1" x14ac:dyDescent="0.25">
      <c r="A24" s="69" t="s">
        <v>115</v>
      </c>
      <c r="B24" s="108" t="s">
        <v>116</v>
      </c>
      <c r="C24" s="105">
        <v>0</v>
      </c>
      <c r="D24" s="72">
        <f>'CALIFICACIÓN TÉCNICA'!G5</f>
        <v>2.6749999999999998</v>
      </c>
      <c r="E24" s="72">
        <f>WEAP!G17</f>
        <v>0</v>
      </c>
      <c r="F24" s="72">
        <f>'COSTO-BENEFICIO'!F16</f>
        <v>0</v>
      </c>
      <c r="G24" s="109">
        <f t="shared" si="0"/>
        <v>1.07</v>
      </c>
    </row>
    <row r="25" spans="1:7" ht="41.1" customHeight="1" x14ac:dyDescent="0.25">
      <c r="A25" s="69" t="s">
        <v>115</v>
      </c>
      <c r="B25" s="61" t="s">
        <v>75</v>
      </c>
      <c r="C25" s="105">
        <v>0</v>
      </c>
      <c r="D25" s="72">
        <f>'CALIFICACIÓN TÉCNICA'!G9</f>
        <v>2.2999999999999998</v>
      </c>
      <c r="E25" s="72">
        <f>WEAP!G6</f>
        <v>0.75</v>
      </c>
      <c r="F25" s="72">
        <f>'COSTO-BENEFICIO'!F5</f>
        <v>0</v>
      </c>
      <c r="G25" s="109">
        <f t="shared" si="0"/>
        <v>1.0699999999999998</v>
      </c>
    </row>
    <row r="26" spans="1:7" ht="41.1" customHeight="1" x14ac:dyDescent="0.25">
      <c r="A26" s="71" t="s">
        <v>120</v>
      </c>
      <c r="B26" s="60" t="s">
        <v>90</v>
      </c>
      <c r="C26" s="105">
        <v>0</v>
      </c>
      <c r="D26" s="72">
        <f>'CALIFICACIÓN TÉCNICA'!G25</f>
        <v>1.1000000000000001</v>
      </c>
      <c r="E26" s="72">
        <f>WEAP!G13</f>
        <v>0.75</v>
      </c>
      <c r="F26" s="72">
        <f>'COSTO-BENEFICIO'!F12</f>
        <v>0</v>
      </c>
      <c r="G26" s="109">
        <f t="shared" si="0"/>
        <v>0.59000000000000008</v>
      </c>
    </row>
  </sheetData>
  <mergeCells count="7">
    <mergeCell ref="F1:F3"/>
    <mergeCell ref="G1:G3"/>
    <mergeCell ref="A1:A3"/>
    <mergeCell ref="B1:B3"/>
    <mergeCell ref="C1:C2"/>
    <mergeCell ref="D1:D3"/>
    <mergeCell ref="E1:E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6"/>
  <sheetViews>
    <sheetView zoomScale="90" zoomScaleNormal="90" workbookViewId="0">
      <selection sqref="A1:XFD1048576"/>
    </sheetView>
  </sheetViews>
  <sheetFormatPr baseColWidth="10" defaultColWidth="11.42578125" defaultRowHeight="12.75" x14ac:dyDescent="0.25"/>
  <cols>
    <col min="1" max="1" width="19" style="59" customWidth="1"/>
    <col min="2" max="2" width="50.7109375" style="59" customWidth="1"/>
    <col min="3" max="3" width="11.42578125" style="59"/>
    <col min="4" max="4" width="20" style="59" customWidth="1"/>
    <col min="5" max="5" width="18.42578125" style="59" bestFit="1" customWidth="1"/>
    <col min="6" max="6" width="19.7109375" style="59" customWidth="1"/>
    <col min="7" max="16384" width="11.42578125" style="59"/>
  </cols>
  <sheetData>
    <row r="1" spans="1:7" ht="15" customHeight="1" x14ac:dyDescent="0.25">
      <c r="A1" s="162" t="s">
        <v>0</v>
      </c>
      <c r="B1" s="162" t="s">
        <v>114</v>
      </c>
      <c r="C1" s="169"/>
      <c r="D1" s="159" t="s">
        <v>225</v>
      </c>
      <c r="E1" s="159" t="s">
        <v>228</v>
      </c>
      <c r="F1" s="159" t="s">
        <v>227</v>
      </c>
      <c r="G1" s="159" t="s">
        <v>223</v>
      </c>
    </row>
    <row r="2" spans="1:7" x14ac:dyDescent="0.25">
      <c r="A2" s="163"/>
      <c r="B2" s="163"/>
      <c r="C2" s="170"/>
      <c r="D2" s="160"/>
      <c r="E2" s="160"/>
      <c r="F2" s="160"/>
      <c r="G2" s="160"/>
    </row>
    <row r="3" spans="1:7" ht="16.5" customHeight="1" x14ac:dyDescent="0.25">
      <c r="A3" s="164"/>
      <c r="B3" s="164"/>
      <c r="C3" s="83" t="s">
        <v>112</v>
      </c>
      <c r="D3" s="161"/>
      <c r="E3" s="161"/>
      <c r="F3" s="161"/>
      <c r="G3" s="161"/>
    </row>
    <row r="4" spans="1:7" ht="23.25" customHeight="1" x14ac:dyDescent="0.25">
      <c r="A4" s="69" t="s">
        <v>120</v>
      </c>
      <c r="B4" s="61" t="s">
        <v>70</v>
      </c>
      <c r="C4" s="72">
        <f>'SEMPEGUA CALIFICACIÓN'!W9</f>
        <v>2.7</v>
      </c>
      <c r="D4" s="72">
        <f>'CALIFICACIÓN TÉCNICA'!G4</f>
        <v>2.7</v>
      </c>
      <c r="E4" s="72">
        <f>WEAP!G4</f>
        <v>0.75</v>
      </c>
      <c r="F4" s="72">
        <f>'COSTO-BENEFICIO'!F3</f>
        <v>2</v>
      </c>
      <c r="G4" s="109">
        <f t="shared" ref="G4:G26" si="0">(C4*0.3)+(D4*0.4)+(E4*0.2)+(F4*0.1)</f>
        <v>2.2400000000000002</v>
      </c>
    </row>
    <row r="5" spans="1:7" ht="45" customHeight="1" x14ac:dyDescent="0.25">
      <c r="A5" s="69" t="s">
        <v>120</v>
      </c>
      <c r="B5" s="108" t="s">
        <v>82</v>
      </c>
      <c r="C5" s="72">
        <f>'SEMPEGUA CALIFICACIÓN'!W7</f>
        <v>2.8666666666666667</v>
      </c>
      <c r="D5" s="72">
        <f>'CALIFICACIÓN TÉCNICA'!G15</f>
        <v>2.1</v>
      </c>
      <c r="E5" s="72">
        <f>WEAP!G8</f>
        <v>0.75</v>
      </c>
      <c r="F5" s="72">
        <f>'COSTO-BENEFICIO'!F7</f>
        <v>3</v>
      </c>
      <c r="G5" s="109">
        <f t="shared" si="0"/>
        <v>2.1500000000000004</v>
      </c>
    </row>
    <row r="6" spans="1:7" ht="66.75" customHeight="1" x14ac:dyDescent="0.25">
      <c r="A6" s="69" t="s">
        <v>26</v>
      </c>
      <c r="B6" s="61" t="s">
        <v>80</v>
      </c>
      <c r="C6" s="72">
        <f>'SEMPEGUA CALIFICACIÓN'!W6</f>
        <v>2.9000000000000004</v>
      </c>
      <c r="D6" s="72">
        <f>'CALIFICACIÓN TÉCNICA'!G16</f>
        <v>2.0499999999999998</v>
      </c>
      <c r="E6" s="72">
        <f>WEAP!G3</f>
        <v>1.5000000000000002</v>
      </c>
      <c r="F6" s="72">
        <f>'COSTO-BENEFICIO'!F2</f>
        <v>0</v>
      </c>
      <c r="G6" s="109">
        <f t="shared" si="0"/>
        <v>1.99</v>
      </c>
    </row>
    <row r="7" spans="1:7" ht="40.5" customHeight="1" x14ac:dyDescent="0.25">
      <c r="A7" s="69" t="s">
        <v>115</v>
      </c>
      <c r="B7" s="61" t="s">
        <v>72</v>
      </c>
      <c r="C7" s="72">
        <f>'SEMPEGUA CALIFICACIÓN'!W9</f>
        <v>2.7</v>
      </c>
      <c r="D7" s="77">
        <f>'CALIFICACIÓN TÉCNICA'!G6</f>
        <v>2.6749999999999998</v>
      </c>
      <c r="E7" s="72">
        <f>WEAP!G18</f>
        <v>0</v>
      </c>
      <c r="F7" s="72">
        <f>'COSTO-BENEFICIO'!F17</f>
        <v>0</v>
      </c>
      <c r="G7" s="109">
        <f t="shared" si="0"/>
        <v>1.8800000000000001</v>
      </c>
    </row>
    <row r="8" spans="1:7" ht="60.75" customHeight="1" x14ac:dyDescent="0.25">
      <c r="A8" s="69" t="s">
        <v>26</v>
      </c>
      <c r="B8" s="108" t="s">
        <v>79</v>
      </c>
      <c r="C8" s="72">
        <f>'SEMPEGUA CALIFICACIÓN'!W6</f>
        <v>2.9000000000000004</v>
      </c>
      <c r="D8" s="72">
        <f>'CALIFICACIÓN TÉCNICA'!G13</f>
        <v>2.1</v>
      </c>
      <c r="E8" s="72">
        <f>WEAP!G14</f>
        <v>0.5</v>
      </c>
      <c r="F8" s="72">
        <f>'COSTO-BENEFICIO'!F15</f>
        <v>0</v>
      </c>
      <c r="G8" s="109">
        <f t="shared" si="0"/>
        <v>1.8100000000000003</v>
      </c>
    </row>
    <row r="9" spans="1:7" ht="20.25" customHeight="1" x14ac:dyDescent="0.25">
      <c r="A9" s="69" t="s">
        <v>115</v>
      </c>
      <c r="B9" s="61" t="s">
        <v>117</v>
      </c>
      <c r="C9" s="72">
        <f>'SEMPEGUA CALIFICACIÓN'!W5</f>
        <v>2.3000000000000003</v>
      </c>
      <c r="D9" s="72">
        <f>'CALIFICACIÓN TÉCNICA'!G7</f>
        <v>2.4249999999999998</v>
      </c>
      <c r="E9" s="72">
        <f>WEAP!G5</f>
        <v>0.75</v>
      </c>
      <c r="F9" s="72">
        <f>'COSTO-BENEFICIO'!F4</f>
        <v>0</v>
      </c>
      <c r="G9" s="109">
        <f t="shared" si="0"/>
        <v>1.81</v>
      </c>
    </row>
    <row r="10" spans="1:7" ht="106.5" customHeight="1" x14ac:dyDescent="0.25">
      <c r="A10" s="69" t="s">
        <v>26</v>
      </c>
      <c r="B10" s="61" t="s">
        <v>77</v>
      </c>
      <c r="C10" s="72">
        <f>'SEMPEGUA CALIFICACIÓN'!W6</f>
        <v>2.9000000000000004</v>
      </c>
      <c r="D10" s="72">
        <f>'CALIFICACIÓN TÉCNICA'!G11</f>
        <v>2.2000000000000002</v>
      </c>
      <c r="E10" s="72">
        <f>WEAP!G16</f>
        <v>0.1</v>
      </c>
      <c r="F10" s="72">
        <f>'COSTO-BENEFICIO'!F15</f>
        <v>0</v>
      </c>
      <c r="G10" s="109">
        <f t="shared" si="0"/>
        <v>1.7700000000000002</v>
      </c>
    </row>
    <row r="11" spans="1:7" ht="24" customHeight="1" x14ac:dyDescent="0.25">
      <c r="A11" s="69" t="s">
        <v>115</v>
      </c>
      <c r="B11" s="61" t="s">
        <v>116</v>
      </c>
      <c r="C11" s="72">
        <f>'SEMPEGUA CALIFICACIÓN'!W5</f>
        <v>2.3000000000000003</v>
      </c>
      <c r="D11" s="72">
        <f>'CALIFICACIÓN TÉCNICA'!G5</f>
        <v>2.6749999999999998</v>
      </c>
      <c r="E11" s="72">
        <f>WEAP!G17</f>
        <v>0</v>
      </c>
      <c r="F11" s="72">
        <f>'COSTO-BENEFICIO'!F16</f>
        <v>0</v>
      </c>
      <c r="G11" s="109">
        <f t="shared" si="0"/>
        <v>1.7600000000000002</v>
      </c>
    </row>
    <row r="12" spans="1:7" ht="30" customHeight="1" x14ac:dyDescent="0.25">
      <c r="A12" s="69" t="s">
        <v>115</v>
      </c>
      <c r="B12" s="61" t="s">
        <v>75</v>
      </c>
      <c r="C12" s="72">
        <f>'SEMPEGUA CALIFICACIÓN'!W5</f>
        <v>2.3000000000000003</v>
      </c>
      <c r="D12" s="72">
        <f>'CALIFICACIÓN TÉCNICA'!G9</f>
        <v>2.2999999999999998</v>
      </c>
      <c r="E12" s="72">
        <f>WEAP!G6</f>
        <v>0.75</v>
      </c>
      <c r="F12" s="72">
        <f>'COSTO-BENEFICIO'!F5</f>
        <v>0</v>
      </c>
      <c r="G12" s="109">
        <f t="shared" si="0"/>
        <v>1.7599999999999998</v>
      </c>
    </row>
    <row r="13" spans="1:7" ht="32.25" customHeight="1" x14ac:dyDescent="0.25">
      <c r="A13" s="69" t="s">
        <v>120</v>
      </c>
      <c r="B13" s="60" t="s">
        <v>85</v>
      </c>
      <c r="C13" s="72">
        <f>'SEMPEGUA CALIFICACIÓN'!W7</f>
        <v>2.8666666666666667</v>
      </c>
      <c r="D13" s="72">
        <f>'CALIFICACIÓN TÉCNICA'!G19</f>
        <v>1.875</v>
      </c>
      <c r="E13" s="72">
        <f>WEAP!G9</f>
        <v>0.75</v>
      </c>
      <c r="F13" s="72">
        <f>'COSTO-BENEFICIO'!F8</f>
        <v>0</v>
      </c>
      <c r="G13" s="109">
        <f t="shared" si="0"/>
        <v>1.7599999999999998</v>
      </c>
    </row>
    <row r="14" spans="1:7" ht="37.5" customHeight="1" x14ac:dyDescent="0.25">
      <c r="A14" s="69" t="s">
        <v>115</v>
      </c>
      <c r="B14" s="61" t="s">
        <v>118</v>
      </c>
      <c r="C14" s="72">
        <f>'SEMPEGUA CALIFICACIÓN'!W5</f>
        <v>2.3000000000000003</v>
      </c>
      <c r="D14" s="72">
        <f>'CALIFICACIÓN TÉCNICA'!G8</f>
        <v>2.4</v>
      </c>
      <c r="E14" s="72">
        <f>WEAP!G19</f>
        <v>0</v>
      </c>
      <c r="F14" s="72">
        <f>'COSTO-BENEFICIO'!F18</f>
        <v>0</v>
      </c>
      <c r="G14" s="109">
        <f t="shared" si="0"/>
        <v>1.65</v>
      </c>
    </row>
    <row r="15" spans="1:7" ht="51.75" customHeight="1" x14ac:dyDescent="0.25">
      <c r="A15" s="69" t="s">
        <v>115</v>
      </c>
      <c r="B15" s="61" t="s">
        <v>78</v>
      </c>
      <c r="C15" s="72">
        <f>'SEMPEGUA CALIFICACIÓN'!W5</f>
        <v>2.3000000000000003</v>
      </c>
      <c r="D15" s="106">
        <f>'CALIFICACIÓN TÉCNICA'!G12</f>
        <v>2.1749999999999998</v>
      </c>
      <c r="E15" s="72">
        <f>WEAP!G21</f>
        <v>0</v>
      </c>
      <c r="F15" s="72">
        <f>'COSTO-BENEFICIO'!F20</f>
        <v>0</v>
      </c>
      <c r="G15" s="109">
        <f t="shared" si="0"/>
        <v>1.56</v>
      </c>
    </row>
    <row r="16" spans="1:7" ht="54" customHeight="1" x14ac:dyDescent="0.25">
      <c r="A16" s="69" t="s">
        <v>120</v>
      </c>
      <c r="B16" s="61" t="s">
        <v>121</v>
      </c>
      <c r="C16" s="72">
        <f>'SEMPEGUA CALIFICACIÓN'!W8</f>
        <v>1.6466666666666667</v>
      </c>
      <c r="D16" s="72">
        <f>'CALIFICACIÓN TÉCNICA'!G14</f>
        <v>2.1</v>
      </c>
      <c r="E16" s="72">
        <f>WEAP!G7</f>
        <v>0.75</v>
      </c>
      <c r="F16" s="72">
        <f>'COSTO-BENEFICIO'!F6</f>
        <v>0</v>
      </c>
      <c r="G16" s="109">
        <f t="shared" si="0"/>
        <v>1.484</v>
      </c>
    </row>
    <row r="17" spans="1:7" ht="84" customHeight="1" x14ac:dyDescent="0.25">
      <c r="A17" s="69" t="s">
        <v>115</v>
      </c>
      <c r="B17" s="61" t="s">
        <v>119</v>
      </c>
      <c r="C17" s="72">
        <f>'SEMPEGUA CALIFICACIÓN'!W8</f>
        <v>1.6466666666666667</v>
      </c>
      <c r="D17" s="72">
        <f>'CALIFICACIÓN TÉCNICA'!G10</f>
        <v>2.2999999999999998</v>
      </c>
      <c r="E17" s="72">
        <f>WEAP!G20</f>
        <v>0</v>
      </c>
      <c r="F17" s="72">
        <f>'COSTO-BENEFICIO'!F19</f>
        <v>0</v>
      </c>
      <c r="G17" s="109">
        <f t="shared" si="0"/>
        <v>1.4139999999999999</v>
      </c>
    </row>
    <row r="18" spans="1:7" ht="51" customHeight="1" x14ac:dyDescent="0.25">
      <c r="A18" s="69" t="s">
        <v>120</v>
      </c>
      <c r="B18" s="60" t="s">
        <v>122</v>
      </c>
      <c r="C18" s="72">
        <f>'SEMPEGUA CALIFICACIÓN'!W8</f>
        <v>1.6466666666666667</v>
      </c>
      <c r="D18" s="72">
        <f>'CALIFICACIÓN TÉCNICA'!G18</f>
        <v>1.925</v>
      </c>
      <c r="E18" s="72">
        <f>WEAP!G23</f>
        <v>0</v>
      </c>
      <c r="F18" s="72">
        <f>'COSTO-BENEFICIO'!F22</f>
        <v>0</v>
      </c>
      <c r="G18" s="109">
        <f t="shared" si="0"/>
        <v>1.264</v>
      </c>
    </row>
    <row r="19" spans="1:7" ht="41.1" customHeight="1" x14ac:dyDescent="0.25">
      <c r="A19" s="69" t="s">
        <v>120</v>
      </c>
      <c r="B19" s="60" t="s">
        <v>124</v>
      </c>
      <c r="C19" s="72">
        <f>'SEMPEGUA CALIFICACIÓN'!W8</f>
        <v>1.6466666666666667</v>
      </c>
      <c r="D19" s="72">
        <f>'CALIFICACIÓN TÉCNICA'!G22</f>
        <v>1.4750000000000001</v>
      </c>
      <c r="E19" s="72">
        <f>WEAP!G11</f>
        <v>0.75</v>
      </c>
      <c r="F19" s="72">
        <f>'COSTO-BENEFICIO'!F10</f>
        <v>0</v>
      </c>
      <c r="G19" s="109">
        <f t="shared" si="0"/>
        <v>1.234</v>
      </c>
    </row>
    <row r="20" spans="1:7" ht="41.1" customHeight="1" x14ac:dyDescent="0.25">
      <c r="A20" s="69" t="s">
        <v>26</v>
      </c>
      <c r="B20" s="61" t="s">
        <v>69</v>
      </c>
      <c r="C20" s="105">
        <v>0</v>
      </c>
      <c r="D20" s="72">
        <f>'CALIFICACIÓN TÉCNICA'!G3</f>
        <v>2.75</v>
      </c>
      <c r="E20" s="72">
        <f>WEAP!G15</f>
        <v>0.30000000000000004</v>
      </c>
      <c r="F20" s="72">
        <f>'COSTO-BENEFICIO'!F14</f>
        <v>0</v>
      </c>
      <c r="G20" s="109">
        <f t="shared" si="0"/>
        <v>1.1600000000000001</v>
      </c>
    </row>
    <row r="21" spans="1:7" ht="41.1" customHeight="1" x14ac:dyDescent="0.25">
      <c r="A21" s="69" t="s">
        <v>120</v>
      </c>
      <c r="B21" s="60" t="s">
        <v>90</v>
      </c>
      <c r="C21" s="72">
        <f>'SEMPEGUA CALIFICACIÓN'!W8</f>
        <v>1.6466666666666667</v>
      </c>
      <c r="D21" s="72">
        <f>'CALIFICACIÓN TÉCNICA'!G25</f>
        <v>1.1000000000000001</v>
      </c>
      <c r="E21" s="72">
        <f>WEAP!G13</f>
        <v>0.75</v>
      </c>
      <c r="F21" s="72">
        <f>'COSTO-BENEFICIO'!F12</f>
        <v>0</v>
      </c>
      <c r="G21" s="109">
        <f t="shared" si="0"/>
        <v>1.0840000000000001</v>
      </c>
    </row>
    <row r="22" spans="1:7" ht="41.1" customHeight="1" x14ac:dyDescent="0.25">
      <c r="A22" s="69" t="s">
        <v>120</v>
      </c>
      <c r="B22" s="61" t="s">
        <v>104</v>
      </c>
      <c r="C22" s="105">
        <v>0</v>
      </c>
      <c r="D22" s="72">
        <f>'CALIFICACIÓN TÉCNICA'!G17</f>
        <v>1.925</v>
      </c>
      <c r="E22" s="72">
        <f>WEAP!G22</f>
        <v>0</v>
      </c>
      <c r="F22" s="72">
        <f>'COSTO-BENEFICIO'!F21</f>
        <v>2.3333333333333335</v>
      </c>
      <c r="G22" s="109">
        <f t="shared" si="0"/>
        <v>1.0033333333333334</v>
      </c>
    </row>
    <row r="23" spans="1:7" ht="41.1" customHeight="1" x14ac:dyDescent="0.25">
      <c r="A23" s="69" t="s">
        <v>115</v>
      </c>
      <c r="B23" s="60" t="s">
        <v>32</v>
      </c>
      <c r="C23" s="105">
        <v>0</v>
      </c>
      <c r="D23" s="72">
        <f>'CALIFICACIÓN TÉCNICA'!G20</f>
        <v>1.7999999999999998</v>
      </c>
      <c r="E23" s="72">
        <f>WEAP!G24</f>
        <v>0</v>
      </c>
      <c r="F23" s="72">
        <f>'COSTO-BENEFICIO'!F23</f>
        <v>2.6666666666666665</v>
      </c>
      <c r="G23" s="109">
        <f t="shared" si="0"/>
        <v>0.98666666666666658</v>
      </c>
    </row>
    <row r="24" spans="1:7" ht="41.1" customHeight="1" x14ac:dyDescent="0.25">
      <c r="A24" s="69" t="s">
        <v>115</v>
      </c>
      <c r="B24" s="110" t="s">
        <v>123</v>
      </c>
      <c r="C24" s="105">
        <v>0</v>
      </c>
      <c r="D24" s="72">
        <f>'CALIFICACIÓN TÉCNICA'!G21</f>
        <v>1.5</v>
      </c>
      <c r="E24" s="72">
        <f>WEAP!G10</f>
        <v>0.75</v>
      </c>
      <c r="F24" s="72">
        <f>'COSTO-BENEFICIO'!F9</f>
        <v>1.6666666666666667</v>
      </c>
      <c r="G24" s="109">
        <f t="shared" si="0"/>
        <v>0.91666666666666674</v>
      </c>
    </row>
    <row r="25" spans="1:7" ht="41.1" customHeight="1" x14ac:dyDescent="0.25">
      <c r="A25" s="69" t="s">
        <v>120</v>
      </c>
      <c r="B25" s="71" t="s">
        <v>89</v>
      </c>
      <c r="C25" s="105">
        <v>0</v>
      </c>
      <c r="D25" s="72">
        <f>'CALIFICACIÓN TÉCNICA'!G23</f>
        <v>1.375</v>
      </c>
      <c r="E25" s="72">
        <f>WEAP!G12</f>
        <v>0.75</v>
      </c>
      <c r="F25" s="72">
        <f>'COSTO-BENEFICIO'!F11</f>
        <v>0</v>
      </c>
      <c r="G25" s="109">
        <f t="shared" si="0"/>
        <v>0.70000000000000007</v>
      </c>
    </row>
    <row r="26" spans="1:7" ht="41.1" customHeight="1" x14ac:dyDescent="0.25">
      <c r="A26" s="71" t="s">
        <v>115</v>
      </c>
      <c r="B26" s="60" t="s">
        <v>31</v>
      </c>
      <c r="C26" s="105">
        <v>0</v>
      </c>
      <c r="D26" s="72">
        <f>'CALIFICACIÓN TÉCNICA'!G24</f>
        <v>1.2</v>
      </c>
      <c r="E26" s="72">
        <f>WEAP!G25</f>
        <v>0</v>
      </c>
      <c r="F26" s="72">
        <f>'COSTO-BENEFICIO'!F24</f>
        <v>0</v>
      </c>
      <c r="G26" s="109">
        <f t="shared" si="0"/>
        <v>0.48</v>
      </c>
    </row>
  </sheetData>
  <mergeCells count="7">
    <mergeCell ref="F1:F3"/>
    <mergeCell ref="G1:G3"/>
    <mergeCell ref="A1:A3"/>
    <mergeCell ref="B1:B3"/>
    <mergeCell ref="C1:C2"/>
    <mergeCell ref="D1:D3"/>
    <mergeCell ref="E1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25"/>
  <sheetViews>
    <sheetView topLeftCell="A10" workbookViewId="0">
      <selection activeCell="G3" sqref="G3:G25"/>
    </sheetView>
  </sheetViews>
  <sheetFormatPr baseColWidth="10" defaultColWidth="10.85546875" defaultRowHeight="12.75" x14ac:dyDescent="0.25"/>
  <cols>
    <col min="1" max="1" width="3.42578125" style="2" bestFit="1" customWidth="1"/>
    <col min="2" max="2" width="41.42578125" style="2" customWidth="1"/>
    <col min="3" max="5" width="15" style="1" customWidth="1"/>
    <col min="6" max="6" width="16.7109375" style="1" customWidth="1"/>
    <col min="7" max="7" width="10.85546875" style="1"/>
    <col min="8" max="16384" width="10.85546875" style="2"/>
  </cols>
  <sheetData>
    <row r="1" spans="1:7" x14ac:dyDescent="0.25">
      <c r="C1" s="80">
        <v>0.3</v>
      </c>
      <c r="D1" s="80">
        <v>0.25</v>
      </c>
      <c r="E1" s="80">
        <v>0.2</v>
      </c>
      <c r="F1" s="80">
        <v>0.25</v>
      </c>
    </row>
    <row r="2" spans="1:7" s="55" customFormat="1" ht="38.25" x14ac:dyDescent="0.25">
      <c r="A2" s="56" t="s">
        <v>63</v>
      </c>
      <c r="B2" s="78" t="s">
        <v>64</v>
      </c>
      <c r="C2" s="56" t="s">
        <v>65</v>
      </c>
      <c r="D2" s="56" t="s">
        <v>66</v>
      </c>
      <c r="E2" s="56" t="s">
        <v>67</v>
      </c>
      <c r="F2" s="56" t="s">
        <v>68</v>
      </c>
      <c r="G2" s="79" t="s">
        <v>150</v>
      </c>
    </row>
    <row r="3" spans="1:7" x14ac:dyDescent="0.25">
      <c r="A3" s="70">
        <v>10</v>
      </c>
      <c r="B3" s="71" t="s">
        <v>69</v>
      </c>
      <c r="C3" s="63">
        <v>3</v>
      </c>
      <c r="D3" s="63">
        <v>3</v>
      </c>
      <c r="E3" s="63">
        <v>3</v>
      </c>
      <c r="F3" s="63">
        <v>2</v>
      </c>
      <c r="G3" s="72">
        <f>((C3*0.3)+(D3*0.25)+(E3*0.2)+(F3*0.25))</f>
        <v>2.75</v>
      </c>
    </row>
    <row r="4" spans="1:7" x14ac:dyDescent="0.25">
      <c r="A4" s="73">
        <v>15</v>
      </c>
      <c r="B4" s="71" t="s">
        <v>70</v>
      </c>
      <c r="C4" s="63">
        <v>2</v>
      </c>
      <c r="D4" s="63">
        <v>3</v>
      </c>
      <c r="E4" s="63">
        <v>3</v>
      </c>
      <c r="F4" s="63">
        <v>3</v>
      </c>
      <c r="G4" s="72">
        <f t="shared" ref="G4:G25" si="0">((C4*0.3)+(D4*0.25)+(E4*0.2)+(F4*0.25))</f>
        <v>2.7</v>
      </c>
    </row>
    <row r="5" spans="1:7" ht="25.5" x14ac:dyDescent="0.25">
      <c r="A5" s="74">
        <v>5</v>
      </c>
      <c r="B5" s="71" t="s">
        <v>71</v>
      </c>
      <c r="C5" s="63">
        <v>3</v>
      </c>
      <c r="D5" s="63">
        <v>3</v>
      </c>
      <c r="E5" s="63">
        <v>2</v>
      </c>
      <c r="F5" s="63">
        <v>2.5</v>
      </c>
      <c r="G5" s="72">
        <f t="shared" si="0"/>
        <v>2.6749999999999998</v>
      </c>
    </row>
    <row r="6" spans="1:7" ht="25.5" x14ac:dyDescent="0.25">
      <c r="A6" s="73">
        <v>11</v>
      </c>
      <c r="B6" s="71" t="s">
        <v>72</v>
      </c>
      <c r="C6" s="63">
        <v>3</v>
      </c>
      <c r="D6" s="63">
        <v>2.5</v>
      </c>
      <c r="E6" s="63">
        <v>2</v>
      </c>
      <c r="F6" s="63">
        <v>3</v>
      </c>
      <c r="G6" s="72">
        <f t="shared" si="0"/>
        <v>2.6749999999999998</v>
      </c>
    </row>
    <row r="7" spans="1:7" x14ac:dyDescent="0.25">
      <c r="A7" s="74">
        <v>4</v>
      </c>
      <c r="B7" s="71" t="s">
        <v>73</v>
      </c>
      <c r="C7" s="63">
        <v>3</v>
      </c>
      <c r="D7" s="63">
        <v>1.5</v>
      </c>
      <c r="E7" s="63">
        <v>2</v>
      </c>
      <c r="F7" s="63">
        <v>3</v>
      </c>
      <c r="G7" s="72">
        <f t="shared" si="0"/>
        <v>2.4249999999999998</v>
      </c>
    </row>
    <row r="8" spans="1:7" x14ac:dyDescent="0.25">
      <c r="A8" s="74">
        <v>6</v>
      </c>
      <c r="B8" s="71" t="s">
        <v>74</v>
      </c>
      <c r="C8" s="63">
        <v>3</v>
      </c>
      <c r="D8" s="63">
        <v>1</v>
      </c>
      <c r="E8" s="63">
        <v>2.5</v>
      </c>
      <c r="F8" s="63">
        <v>3</v>
      </c>
      <c r="G8" s="72">
        <f t="shared" si="0"/>
        <v>2.4</v>
      </c>
    </row>
    <row r="9" spans="1:7" ht="38.25" x14ac:dyDescent="0.25">
      <c r="A9" s="74">
        <v>1</v>
      </c>
      <c r="B9" s="71" t="s">
        <v>75</v>
      </c>
      <c r="C9" s="63">
        <v>3</v>
      </c>
      <c r="D9" s="63">
        <v>2</v>
      </c>
      <c r="E9" s="63">
        <v>2</v>
      </c>
      <c r="F9" s="63">
        <v>2</v>
      </c>
      <c r="G9" s="72">
        <f t="shared" si="0"/>
        <v>2.2999999999999998</v>
      </c>
    </row>
    <row r="10" spans="1:7" x14ac:dyDescent="0.25">
      <c r="A10" s="74">
        <v>2</v>
      </c>
      <c r="B10" s="71" t="s">
        <v>76</v>
      </c>
      <c r="C10" s="63">
        <v>3</v>
      </c>
      <c r="D10" s="63">
        <v>1</v>
      </c>
      <c r="E10" s="63">
        <v>2</v>
      </c>
      <c r="F10" s="63">
        <v>3</v>
      </c>
      <c r="G10" s="72">
        <f t="shared" si="0"/>
        <v>2.2999999999999998</v>
      </c>
    </row>
    <row r="11" spans="1:7" ht="25.5" x14ac:dyDescent="0.25">
      <c r="A11" s="70">
        <v>9</v>
      </c>
      <c r="B11" s="71" t="s">
        <v>77</v>
      </c>
      <c r="C11" s="63">
        <v>2</v>
      </c>
      <c r="D11" s="63">
        <v>3</v>
      </c>
      <c r="E11" s="63">
        <v>3</v>
      </c>
      <c r="F11" s="63">
        <v>1</v>
      </c>
      <c r="G11" s="72">
        <f t="shared" si="0"/>
        <v>2.2000000000000002</v>
      </c>
    </row>
    <row r="12" spans="1:7" ht="63.75" x14ac:dyDescent="0.25">
      <c r="A12" s="74">
        <v>3</v>
      </c>
      <c r="B12" s="71" t="s">
        <v>78</v>
      </c>
      <c r="C12" s="63">
        <v>3</v>
      </c>
      <c r="D12" s="63">
        <f>(1+1+2+2+2+2+1+1)/8</f>
        <v>1.5</v>
      </c>
      <c r="E12" s="63">
        <v>2</v>
      </c>
      <c r="F12" s="63">
        <v>2</v>
      </c>
      <c r="G12" s="72">
        <f t="shared" si="0"/>
        <v>2.1749999999999998</v>
      </c>
    </row>
    <row r="13" spans="1:7" x14ac:dyDescent="0.25">
      <c r="A13" s="70">
        <v>7</v>
      </c>
      <c r="B13" s="71" t="s">
        <v>79</v>
      </c>
      <c r="C13" s="63">
        <v>2</v>
      </c>
      <c r="D13" s="63">
        <v>3</v>
      </c>
      <c r="E13" s="63">
        <v>2.5</v>
      </c>
      <c r="F13" s="63">
        <v>1</v>
      </c>
      <c r="G13" s="72">
        <f t="shared" si="0"/>
        <v>2.1</v>
      </c>
    </row>
    <row r="14" spans="1:7" x14ac:dyDescent="0.25">
      <c r="A14" s="75">
        <v>18</v>
      </c>
      <c r="B14" s="71" t="s">
        <v>81</v>
      </c>
      <c r="C14" s="63">
        <v>2.5</v>
      </c>
      <c r="D14" s="63">
        <v>1.5</v>
      </c>
      <c r="E14" s="63">
        <v>3</v>
      </c>
      <c r="F14" s="63">
        <v>1.5</v>
      </c>
      <c r="G14" s="72">
        <f t="shared" si="0"/>
        <v>2.1</v>
      </c>
    </row>
    <row r="15" spans="1:7" x14ac:dyDescent="0.25">
      <c r="A15" s="75">
        <v>19</v>
      </c>
      <c r="B15" s="71" t="s">
        <v>82</v>
      </c>
      <c r="C15" s="63">
        <v>2.5</v>
      </c>
      <c r="D15" s="63">
        <v>1.5</v>
      </c>
      <c r="E15" s="63">
        <v>3</v>
      </c>
      <c r="F15" s="63">
        <v>1.5</v>
      </c>
      <c r="G15" s="72">
        <f t="shared" si="0"/>
        <v>2.1</v>
      </c>
    </row>
    <row r="16" spans="1:7" ht="51" x14ac:dyDescent="0.25">
      <c r="A16" s="70">
        <v>8</v>
      </c>
      <c r="B16" s="71" t="s">
        <v>80</v>
      </c>
      <c r="C16" s="63">
        <v>1.5</v>
      </c>
      <c r="D16" s="63">
        <v>3</v>
      </c>
      <c r="E16" s="63">
        <v>3</v>
      </c>
      <c r="F16" s="63">
        <v>1</v>
      </c>
      <c r="G16" s="72">
        <f t="shared" si="0"/>
        <v>2.0499999999999998</v>
      </c>
    </row>
    <row r="17" spans="1:7" ht="25.5" x14ac:dyDescent="0.25">
      <c r="A17" s="73">
        <v>12</v>
      </c>
      <c r="B17" s="71" t="s">
        <v>83</v>
      </c>
      <c r="C17" s="63">
        <v>1.5</v>
      </c>
      <c r="D17" s="63">
        <v>2</v>
      </c>
      <c r="E17" s="63">
        <v>3</v>
      </c>
      <c r="F17" s="63">
        <v>1.5</v>
      </c>
      <c r="G17" s="72">
        <f t="shared" si="0"/>
        <v>1.925</v>
      </c>
    </row>
    <row r="18" spans="1:7" x14ac:dyDescent="0.25">
      <c r="A18" s="75">
        <v>23</v>
      </c>
      <c r="B18" s="76" t="s">
        <v>84</v>
      </c>
      <c r="C18" s="65">
        <v>1.5</v>
      </c>
      <c r="D18" s="65">
        <v>1.5</v>
      </c>
      <c r="E18" s="65">
        <v>3</v>
      </c>
      <c r="F18" s="65">
        <v>2</v>
      </c>
      <c r="G18" s="72">
        <f t="shared" si="0"/>
        <v>1.925</v>
      </c>
    </row>
    <row r="19" spans="1:7" x14ac:dyDescent="0.25">
      <c r="A19" s="75">
        <v>22</v>
      </c>
      <c r="B19" s="71" t="s">
        <v>85</v>
      </c>
      <c r="C19" s="63">
        <v>2</v>
      </c>
      <c r="D19" s="63">
        <v>2</v>
      </c>
      <c r="E19" s="63">
        <v>2</v>
      </c>
      <c r="F19" s="63">
        <v>1.5</v>
      </c>
      <c r="G19" s="72">
        <f t="shared" si="0"/>
        <v>1.875</v>
      </c>
    </row>
    <row r="20" spans="1:7" x14ac:dyDescent="0.25">
      <c r="A20" s="73">
        <v>13</v>
      </c>
      <c r="B20" s="71" t="s">
        <v>86</v>
      </c>
      <c r="C20" s="63">
        <v>3</v>
      </c>
      <c r="D20" s="63">
        <v>1</v>
      </c>
      <c r="E20" s="63">
        <v>2</v>
      </c>
      <c r="F20" s="63">
        <v>1</v>
      </c>
      <c r="G20" s="72">
        <f t="shared" si="0"/>
        <v>1.7999999999999998</v>
      </c>
    </row>
    <row r="21" spans="1:7" x14ac:dyDescent="0.25">
      <c r="A21" s="73">
        <v>14</v>
      </c>
      <c r="B21" s="71" t="s">
        <v>87</v>
      </c>
      <c r="C21" s="63">
        <v>3</v>
      </c>
      <c r="D21" s="63">
        <v>0</v>
      </c>
      <c r="E21" s="63">
        <v>3</v>
      </c>
      <c r="F21" s="63">
        <v>0</v>
      </c>
      <c r="G21" s="72">
        <f t="shared" si="0"/>
        <v>1.5</v>
      </c>
    </row>
    <row r="22" spans="1:7" x14ac:dyDescent="0.25">
      <c r="A22" s="75">
        <v>21</v>
      </c>
      <c r="B22" s="71" t="s">
        <v>88</v>
      </c>
      <c r="C22" s="63">
        <v>1.5</v>
      </c>
      <c r="D22" s="63">
        <v>1.5</v>
      </c>
      <c r="E22" s="63">
        <v>2</v>
      </c>
      <c r="F22" s="63">
        <v>1</v>
      </c>
      <c r="G22" s="72">
        <f t="shared" si="0"/>
        <v>1.4750000000000001</v>
      </c>
    </row>
    <row r="23" spans="1:7" ht="25.5" x14ac:dyDescent="0.25">
      <c r="A23" s="73">
        <v>16</v>
      </c>
      <c r="B23" s="71" t="s">
        <v>89</v>
      </c>
      <c r="C23" s="63">
        <v>2</v>
      </c>
      <c r="D23" s="63">
        <v>1.5</v>
      </c>
      <c r="E23" s="63">
        <v>2</v>
      </c>
      <c r="F23" s="63">
        <v>0</v>
      </c>
      <c r="G23" s="72">
        <f t="shared" si="0"/>
        <v>1.375</v>
      </c>
    </row>
    <row r="24" spans="1:7" x14ac:dyDescent="0.25">
      <c r="A24" s="73">
        <v>17</v>
      </c>
      <c r="B24" s="71" t="s">
        <v>31</v>
      </c>
      <c r="C24" s="63">
        <v>1</v>
      </c>
      <c r="D24" s="63">
        <v>0</v>
      </c>
      <c r="E24" s="63">
        <v>2</v>
      </c>
      <c r="F24" s="63">
        <v>2</v>
      </c>
      <c r="G24" s="72">
        <f t="shared" si="0"/>
        <v>1.2</v>
      </c>
    </row>
    <row r="25" spans="1:7" x14ac:dyDescent="0.25">
      <c r="A25" s="75">
        <v>20</v>
      </c>
      <c r="B25" s="71" t="s">
        <v>90</v>
      </c>
      <c r="C25" s="63">
        <v>1</v>
      </c>
      <c r="D25" s="63">
        <v>1</v>
      </c>
      <c r="E25" s="63">
        <v>1.5</v>
      </c>
      <c r="F25" s="63">
        <v>1</v>
      </c>
      <c r="G25" s="72">
        <f t="shared" si="0"/>
        <v>1.1000000000000001</v>
      </c>
    </row>
  </sheetData>
  <sortState ref="A3:G25">
    <sortCondition descending="1" ref="G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4"/>
  <sheetViews>
    <sheetView workbookViewId="0">
      <selection activeCell="C36" sqref="C36"/>
    </sheetView>
  </sheetViews>
  <sheetFormatPr baseColWidth="10" defaultColWidth="10.85546875" defaultRowHeight="12.75" x14ac:dyDescent="0.25"/>
  <cols>
    <col min="1" max="1" width="2.85546875" style="2" bestFit="1" customWidth="1"/>
    <col min="2" max="2" width="16.42578125" style="2" customWidth="1"/>
    <col min="3" max="3" width="42" style="2" customWidth="1"/>
    <col min="4" max="4" width="8.42578125" style="2" customWidth="1"/>
    <col min="5" max="5" width="54.85546875" style="2" customWidth="1"/>
    <col min="6" max="16384" width="10.85546875" style="2"/>
  </cols>
  <sheetData>
    <row r="1" spans="1:5" ht="30" customHeight="1" x14ac:dyDescent="0.25">
      <c r="A1" s="56" t="s">
        <v>34</v>
      </c>
      <c r="B1" s="56" t="s">
        <v>35</v>
      </c>
      <c r="C1" s="56" t="s">
        <v>36</v>
      </c>
      <c r="D1" s="56" t="s">
        <v>37</v>
      </c>
      <c r="E1" s="56" t="s">
        <v>38</v>
      </c>
    </row>
    <row r="2" spans="1:5" ht="30" customHeight="1" x14ac:dyDescent="0.25">
      <c r="A2" s="113">
        <v>1</v>
      </c>
      <c r="B2" s="123" t="s">
        <v>105</v>
      </c>
      <c r="C2" s="129" t="s">
        <v>175</v>
      </c>
      <c r="D2" s="125">
        <v>0.2</v>
      </c>
      <c r="E2" s="57" t="s">
        <v>179</v>
      </c>
    </row>
    <row r="3" spans="1:5" ht="30" customHeight="1" x14ac:dyDescent="0.25">
      <c r="A3" s="113"/>
      <c r="B3" s="123"/>
      <c r="C3" s="129"/>
      <c r="D3" s="125"/>
      <c r="E3" s="57" t="s">
        <v>178</v>
      </c>
    </row>
    <row r="4" spans="1:5" ht="30" customHeight="1" x14ac:dyDescent="0.25">
      <c r="A4" s="113"/>
      <c r="B4" s="123"/>
      <c r="C4" s="129"/>
      <c r="D4" s="125"/>
      <c r="E4" s="57" t="s">
        <v>177</v>
      </c>
    </row>
    <row r="5" spans="1:5" ht="30" customHeight="1" x14ac:dyDescent="0.25">
      <c r="A5" s="113"/>
      <c r="B5" s="123"/>
      <c r="C5" s="129"/>
      <c r="D5" s="125"/>
      <c r="E5" s="57" t="s">
        <v>176</v>
      </c>
    </row>
    <row r="6" spans="1:5" ht="30" customHeight="1" x14ac:dyDescent="0.25">
      <c r="A6" s="113">
        <v>2</v>
      </c>
      <c r="B6" s="123" t="s">
        <v>142</v>
      </c>
      <c r="C6" s="129" t="s">
        <v>168</v>
      </c>
      <c r="D6" s="125">
        <v>0.4</v>
      </c>
      <c r="E6" s="57" t="s">
        <v>171</v>
      </c>
    </row>
    <row r="7" spans="1:5" ht="30" customHeight="1" x14ac:dyDescent="0.25">
      <c r="A7" s="113"/>
      <c r="B7" s="123"/>
      <c r="C7" s="129"/>
      <c r="D7" s="125"/>
      <c r="E7" s="57" t="s">
        <v>170</v>
      </c>
    </row>
    <row r="8" spans="1:5" ht="30" customHeight="1" x14ac:dyDescent="0.25">
      <c r="A8" s="113"/>
      <c r="B8" s="123"/>
      <c r="C8" s="129"/>
      <c r="D8" s="125"/>
      <c r="E8" s="57" t="s">
        <v>169</v>
      </c>
    </row>
    <row r="9" spans="1:5" ht="30" customHeight="1" x14ac:dyDescent="0.25">
      <c r="A9" s="113"/>
      <c r="B9" s="123"/>
      <c r="C9" s="129"/>
      <c r="D9" s="125"/>
      <c r="E9" s="57" t="s">
        <v>167</v>
      </c>
    </row>
    <row r="10" spans="1:5" ht="30" customHeight="1" x14ac:dyDescent="0.25">
      <c r="A10" s="113">
        <v>3</v>
      </c>
      <c r="B10" s="114" t="s">
        <v>113</v>
      </c>
      <c r="C10" s="126" t="s">
        <v>172</v>
      </c>
      <c r="D10" s="120">
        <v>0.4</v>
      </c>
      <c r="E10" s="57" t="s">
        <v>53</v>
      </c>
    </row>
    <row r="11" spans="1:5" ht="30" customHeight="1" x14ac:dyDescent="0.25">
      <c r="A11" s="113"/>
      <c r="B11" s="115"/>
      <c r="C11" s="127"/>
      <c r="D11" s="121"/>
      <c r="E11" s="57" t="s">
        <v>54</v>
      </c>
    </row>
    <row r="12" spans="1:5" ht="30" customHeight="1" x14ac:dyDescent="0.25">
      <c r="A12" s="113"/>
      <c r="B12" s="115"/>
      <c r="C12" s="127"/>
      <c r="D12" s="121"/>
      <c r="E12" s="57" t="s">
        <v>55</v>
      </c>
    </row>
    <row r="13" spans="1:5" ht="30" customHeight="1" x14ac:dyDescent="0.25">
      <c r="A13" s="113"/>
      <c r="B13" s="116"/>
      <c r="C13" s="128"/>
      <c r="D13" s="122"/>
      <c r="E13" s="57" t="s">
        <v>56</v>
      </c>
    </row>
    <row r="14" spans="1:5" x14ac:dyDescent="0.25">
      <c r="D14" s="58">
        <f>SUM(D2:D13)</f>
        <v>1</v>
      </c>
    </row>
  </sheetData>
  <mergeCells count="12">
    <mergeCell ref="A10:A13"/>
    <mergeCell ref="B10:B13"/>
    <mergeCell ref="C10:C13"/>
    <mergeCell ref="D10:D13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9"/>
  <sheetViews>
    <sheetView topLeftCell="J1" zoomScale="80" zoomScaleNormal="80" workbookViewId="0">
      <selection activeCell="W5" sqref="W5"/>
    </sheetView>
  </sheetViews>
  <sheetFormatPr baseColWidth="10" defaultColWidth="11.42578125" defaultRowHeight="12.75" x14ac:dyDescent="0.25"/>
  <cols>
    <col min="1" max="1" width="17.140625" style="1" customWidth="1"/>
    <col min="2" max="2" width="28.85546875" style="1" customWidth="1"/>
    <col min="3" max="3" width="21" style="1" customWidth="1"/>
    <col min="4" max="4" width="17" style="1" customWidth="1"/>
    <col min="5" max="5" width="17.140625" style="1" customWidth="1"/>
    <col min="6" max="6" width="12.7109375" style="1" customWidth="1"/>
    <col min="7" max="7" width="15.85546875" style="1" customWidth="1"/>
    <col min="8" max="8" width="24.85546875" style="1" customWidth="1"/>
    <col min="9" max="9" width="21.85546875" style="1" customWidth="1"/>
    <col min="10" max="10" width="18" style="1" customWidth="1"/>
    <col min="11" max="11" width="22.85546875" style="1" customWidth="1"/>
    <col min="12" max="12" width="16.7109375" style="1" customWidth="1"/>
    <col min="13" max="14" width="11.42578125" style="1"/>
    <col min="15" max="15" width="15.5703125" style="1" customWidth="1"/>
    <col min="16" max="16" width="13.42578125" style="1" customWidth="1"/>
    <col min="17" max="17" width="19.42578125" style="1" customWidth="1"/>
    <col min="18" max="18" width="17.42578125" style="1" customWidth="1"/>
    <col min="19" max="19" width="16" style="1" customWidth="1"/>
    <col min="20" max="20" width="11.42578125" style="1"/>
    <col min="21" max="21" width="17" style="1" customWidth="1"/>
    <col min="22" max="22" width="15.140625" style="1" customWidth="1"/>
    <col min="23" max="23" width="14.7109375" style="1" customWidth="1"/>
    <col min="24" max="16384" width="11.42578125" style="1"/>
  </cols>
  <sheetData>
    <row r="1" spans="1:23" s="66" customFormat="1" ht="29.1" customHeight="1" x14ac:dyDescent="0.25">
      <c r="C1" s="67">
        <v>0.2</v>
      </c>
      <c r="D1" s="130">
        <v>0.4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0">
        <v>0.4</v>
      </c>
      <c r="T1" s="131"/>
      <c r="U1" s="131"/>
      <c r="V1" s="131"/>
    </row>
    <row r="2" spans="1:23" ht="34.5" customHeight="1" x14ac:dyDescent="0.25">
      <c r="A2" s="132" t="s">
        <v>0</v>
      </c>
      <c r="B2" s="133" t="s">
        <v>1</v>
      </c>
      <c r="C2" s="134" t="s">
        <v>2</v>
      </c>
      <c r="D2" s="133" t="s">
        <v>3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 t="s">
        <v>4</v>
      </c>
      <c r="T2" s="133"/>
      <c r="U2" s="133"/>
      <c r="V2" s="133"/>
      <c r="W2" s="132" t="s">
        <v>150</v>
      </c>
    </row>
    <row r="3" spans="1:23" ht="42.75" customHeight="1" x14ac:dyDescent="0.25">
      <c r="A3" s="132"/>
      <c r="B3" s="133"/>
      <c r="C3" s="134"/>
      <c r="D3" s="134" t="s">
        <v>5</v>
      </c>
      <c r="E3" s="134"/>
      <c r="F3" s="134"/>
      <c r="G3" s="134"/>
      <c r="H3" s="134"/>
      <c r="I3" s="134"/>
      <c r="J3" s="134"/>
      <c r="K3" s="135" t="s">
        <v>6</v>
      </c>
      <c r="L3" s="135"/>
      <c r="M3" s="135"/>
      <c r="N3" s="135"/>
      <c r="O3" s="135"/>
      <c r="P3" s="134" t="s">
        <v>7</v>
      </c>
      <c r="Q3" s="134"/>
      <c r="R3" s="134"/>
      <c r="S3" s="133"/>
      <c r="T3" s="133"/>
      <c r="U3" s="133"/>
      <c r="V3" s="133"/>
      <c r="W3" s="132"/>
    </row>
    <row r="4" spans="1:23" ht="123" customHeight="1" x14ac:dyDescent="0.25">
      <c r="A4" s="132"/>
      <c r="B4" s="133"/>
      <c r="C4" s="134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5" t="s">
        <v>20</v>
      </c>
      <c r="Q4" s="5" t="s">
        <v>21</v>
      </c>
      <c r="R4" s="5" t="s">
        <v>22</v>
      </c>
      <c r="S4" s="6" t="s">
        <v>23</v>
      </c>
      <c r="T4" s="6" t="s">
        <v>24</v>
      </c>
      <c r="U4" s="6" t="s">
        <v>25</v>
      </c>
      <c r="V4" s="6" t="s">
        <v>173</v>
      </c>
      <c r="W4" s="132"/>
    </row>
    <row r="5" spans="1:23" ht="108" customHeight="1" x14ac:dyDescent="0.25">
      <c r="A5" s="13" t="s">
        <v>26</v>
      </c>
      <c r="B5" s="11" t="s">
        <v>125</v>
      </c>
      <c r="C5" s="33">
        <v>3</v>
      </c>
      <c r="D5" s="7">
        <v>3</v>
      </c>
      <c r="E5" s="7">
        <v>3</v>
      </c>
      <c r="F5" s="7">
        <v>3</v>
      </c>
      <c r="G5" s="7">
        <v>3</v>
      </c>
      <c r="H5" s="7">
        <v>3</v>
      </c>
      <c r="I5" s="7">
        <v>3</v>
      </c>
      <c r="J5" s="7">
        <v>3</v>
      </c>
      <c r="K5" s="8">
        <v>3</v>
      </c>
      <c r="L5" s="8">
        <v>3</v>
      </c>
      <c r="M5" s="8">
        <v>3</v>
      </c>
      <c r="N5" s="8">
        <v>3</v>
      </c>
      <c r="O5" s="8">
        <v>3</v>
      </c>
      <c r="P5" s="7">
        <v>3</v>
      </c>
      <c r="Q5" s="7">
        <v>3</v>
      </c>
      <c r="R5" s="7">
        <v>3</v>
      </c>
      <c r="S5" s="8">
        <v>3</v>
      </c>
      <c r="T5" s="8">
        <v>3</v>
      </c>
      <c r="U5" s="8">
        <v>2</v>
      </c>
      <c r="V5" s="8">
        <v>3</v>
      </c>
      <c r="W5" s="64">
        <f>(((SUM(S5:V5)/4)*0.4)+((SUM(D5:R5)/15)*0.4)+(C5*0.2))</f>
        <v>2.9000000000000004</v>
      </c>
    </row>
    <row r="6" spans="1:23" ht="78" x14ac:dyDescent="0.25">
      <c r="A6" s="12" t="s">
        <v>27</v>
      </c>
      <c r="B6" s="10" t="s">
        <v>126</v>
      </c>
      <c r="C6" s="34">
        <v>3</v>
      </c>
      <c r="D6" s="35">
        <v>3</v>
      </c>
      <c r="E6" s="35">
        <v>3</v>
      </c>
      <c r="F6" s="35">
        <v>3</v>
      </c>
      <c r="G6" s="35">
        <v>3</v>
      </c>
      <c r="H6" s="35">
        <v>3</v>
      </c>
      <c r="I6" s="35">
        <v>3</v>
      </c>
      <c r="J6" s="35">
        <v>2</v>
      </c>
      <c r="K6" s="36">
        <v>3</v>
      </c>
      <c r="L6" s="36">
        <v>3</v>
      </c>
      <c r="M6" s="36">
        <v>2</v>
      </c>
      <c r="N6" s="36">
        <v>3</v>
      </c>
      <c r="O6" s="36">
        <v>3</v>
      </c>
      <c r="P6" s="35">
        <v>3</v>
      </c>
      <c r="Q6" s="35">
        <v>3</v>
      </c>
      <c r="R6" s="35">
        <v>3</v>
      </c>
      <c r="S6" s="36">
        <v>3</v>
      </c>
      <c r="T6" s="36">
        <v>3</v>
      </c>
      <c r="U6" s="36">
        <v>2</v>
      </c>
      <c r="V6" s="36">
        <v>3</v>
      </c>
      <c r="W6" s="64">
        <f t="shared" ref="W6:W9" si="0">(((SUM(S6:V6)/4)*0.4)+((SUM(D6:R6)/15)*0.4)+(C6*0.2))</f>
        <v>2.8466666666666671</v>
      </c>
    </row>
    <row r="7" spans="1:23" ht="102.75" customHeight="1" x14ac:dyDescent="0.25">
      <c r="A7" s="13" t="s">
        <v>29</v>
      </c>
      <c r="B7" s="11" t="s">
        <v>127</v>
      </c>
      <c r="C7" s="33">
        <v>2</v>
      </c>
      <c r="D7" s="7">
        <v>3</v>
      </c>
      <c r="E7" s="7">
        <v>3</v>
      </c>
      <c r="F7" s="7">
        <v>2</v>
      </c>
      <c r="G7" s="7">
        <v>3</v>
      </c>
      <c r="H7" s="7">
        <v>3</v>
      </c>
      <c r="I7" s="7">
        <v>2</v>
      </c>
      <c r="J7" s="7">
        <v>2</v>
      </c>
      <c r="K7" s="8">
        <v>3</v>
      </c>
      <c r="L7" s="8">
        <v>2</v>
      </c>
      <c r="M7" s="8">
        <v>3</v>
      </c>
      <c r="N7" s="8">
        <v>3</v>
      </c>
      <c r="O7" s="8">
        <v>1</v>
      </c>
      <c r="P7" s="7">
        <v>3</v>
      </c>
      <c r="Q7" s="7">
        <v>3</v>
      </c>
      <c r="R7" s="7">
        <v>3</v>
      </c>
      <c r="S7" s="8">
        <v>3</v>
      </c>
      <c r="T7" s="8">
        <v>3</v>
      </c>
      <c r="U7" s="8">
        <v>2</v>
      </c>
      <c r="V7" s="8">
        <v>3</v>
      </c>
      <c r="W7" s="64">
        <f t="shared" si="0"/>
        <v>2.54</v>
      </c>
    </row>
    <row r="8" spans="1:23" ht="133.5" x14ac:dyDescent="0.25">
      <c r="A8" s="12" t="s">
        <v>30</v>
      </c>
      <c r="B8" s="10" t="s">
        <v>31</v>
      </c>
      <c r="C8" s="34">
        <v>1</v>
      </c>
      <c r="D8" s="9">
        <v>3</v>
      </c>
      <c r="E8" s="9">
        <v>3</v>
      </c>
      <c r="F8" s="9">
        <v>3</v>
      </c>
      <c r="G8" s="9">
        <v>3</v>
      </c>
      <c r="H8" s="9">
        <v>3</v>
      </c>
      <c r="I8" s="9">
        <v>2</v>
      </c>
      <c r="J8" s="9">
        <v>3</v>
      </c>
      <c r="K8" s="3">
        <v>3</v>
      </c>
      <c r="L8" s="3">
        <v>3</v>
      </c>
      <c r="M8" s="3">
        <v>3</v>
      </c>
      <c r="N8" s="3">
        <v>3</v>
      </c>
      <c r="O8" s="3">
        <v>2</v>
      </c>
      <c r="P8" s="9">
        <v>3</v>
      </c>
      <c r="Q8" s="9">
        <v>3</v>
      </c>
      <c r="R8" s="9">
        <v>3</v>
      </c>
      <c r="S8" s="3">
        <v>3</v>
      </c>
      <c r="T8" s="3">
        <v>3</v>
      </c>
      <c r="U8" s="3">
        <v>3</v>
      </c>
      <c r="V8" s="3">
        <v>3</v>
      </c>
      <c r="W8" s="64">
        <f t="shared" si="0"/>
        <v>2.5466666666666669</v>
      </c>
    </row>
    <row r="9" spans="1:23" ht="108.75" x14ac:dyDescent="0.25">
      <c r="A9" s="13" t="s">
        <v>32</v>
      </c>
      <c r="B9" s="11" t="s">
        <v>33</v>
      </c>
      <c r="C9" s="33">
        <v>1</v>
      </c>
      <c r="D9" s="7">
        <v>2</v>
      </c>
      <c r="E9" s="7">
        <v>2</v>
      </c>
      <c r="F9" s="7">
        <v>1</v>
      </c>
      <c r="G9" s="7">
        <v>3</v>
      </c>
      <c r="H9" s="7">
        <v>3</v>
      </c>
      <c r="I9" s="7">
        <v>3</v>
      </c>
      <c r="J9" s="7">
        <v>0</v>
      </c>
      <c r="K9" s="8">
        <v>3</v>
      </c>
      <c r="L9" s="8">
        <v>0</v>
      </c>
      <c r="M9" s="8">
        <v>3</v>
      </c>
      <c r="N9" s="8">
        <v>3</v>
      </c>
      <c r="O9" s="8">
        <v>2</v>
      </c>
      <c r="P9" s="7">
        <v>3</v>
      </c>
      <c r="Q9" s="7">
        <v>3</v>
      </c>
      <c r="R9" s="7">
        <v>3</v>
      </c>
      <c r="S9" s="8">
        <v>3</v>
      </c>
      <c r="T9" s="8">
        <v>3</v>
      </c>
      <c r="U9" s="8">
        <v>1</v>
      </c>
      <c r="V9" s="8">
        <v>3</v>
      </c>
      <c r="W9" s="64">
        <f t="shared" si="0"/>
        <v>2.1066666666666669</v>
      </c>
    </row>
  </sheetData>
  <mergeCells count="11">
    <mergeCell ref="D1:R1"/>
    <mergeCell ref="S1:V1"/>
    <mergeCell ref="W2:W4"/>
    <mergeCell ref="A2:A4"/>
    <mergeCell ref="B2:B4"/>
    <mergeCell ref="C2:C4"/>
    <mergeCell ref="S2:V3"/>
    <mergeCell ref="P3:R3"/>
    <mergeCell ref="K3:O3"/>
    <mergeCell ref="D3:J3"/>
    <mergeCell ref="D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15"/>
  <sheetViews>
    <sheetView topLeftCell="E7" zoomScale="80" zoomScaleNormal="80" workbookViewId="0">
      <selection activeCell="J17" sqref="J17"/>
    </sheetView>
  </sheetViews>
  <sheetFormatPr baseColWidth="10" defaultColWidth="11.42578125" defaultRowHeight="15" x14ac:dyDescent="0.25"/>
  <cols>
    <col min="1" max="1" width="17.7109375" customWidth="1"/>
    <col min="2" max="2" width="36.7109375" customWidth="1"/>
    <col min="3" max="3" width="18.5703125" customWidth="1"/>
    <col min="23" max="23" width="18.28515625" customWidth="1"/>
  </cols>
  <sheetData>
    <row r="1" spans="1:23" s="66" customFormat="1" ht="29.1" customHeight="1" x14ac:dyDescent="0.25">
      <c r="C1" s="67">
        <v>0.2</v>
      </c>
      <c r="D1" s="130">
        <v>0.4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0">
        <v>0.4</v>
      </c>
      <c r="T1" s="131"/>
      <c r="U1" s="131"/>
      <c r="V1" s="131"/>
    </row>
    <row r="2" spans="1:23" ht="15" customHeight="1" x14ac:dyDescent="0.25">
      <c r="A2" s="142" t="s">
        <v>0</v>
      </c>
      <c r="B2" s="143" t="s">
        <v>1</v>
      </c>
      <c r="C2" s="144" t="s">
        <v>2</v>
      </c>
      <c r="D2" s="145" t="s">
        <v>3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 t="s">
        <v>4</v>
      </c>
      <c r="T2" s="145"/>
      <c r="U2" s="145"/>
      <c r="V2" s="145"/>
      <c r="W2" s="138" t="s">
        <v>150</v>
      </c>
    </row>
    <row r="3" spans="1:23" ht="15" customHeight="1" x14ac:dyDescent="0.25">
      <c r="A3" s="142"/>
      <c r="B3" s="143"/>
      <c r="C3" s="144"/>
      <c r="D3" s="139" t="s">
        <v>5</v>
      </c>
      <c r="E3" s="139"/>
      <c r="F3" s="139"/>
      <c r="G3" s="139"/>
      <c r="H3" s="139"/>
      <c r="I3" s="139"/>
      <c r="J3" s="139"/>
      <c r="K3" s="140" t="s">
        <v>6</v>
      </c>
      <c r="L3" s="140"/>
      <c r="M3" s="140"/>
      <c r="N3" s="140"/>
      <c r="O3" s="140"/>
      <c r="P3" s="141" t="s">
        <v>7</v>
      </c>
      <c r="Q3" s="141"/>
      <c r="R3" s="141"/>
      <c r="S3" s="145"/>
      <c r="T3" s="145"/>
      <c r="U3" s="145"/>
      <c r="V3" s="145"/>
      <c r="W3" s="138"/>
    </row>
    <row r="4" spans="1:23" ht="207" x14ac:dyDescent="0.25">
      <c r="A4" s="142"/>
      <c r="B4" s="143"/>
      <c r="C4" s="144"/>
      <c r="D4" s="14" t="s">
        <v>91</v>
      </c>
      <c r="E4" s="14" t="s">
        <v>92</v>
      </c>
      <c r="F4" s="14" t="s">
        <v>93</v>
      </c>
      <c r="G4" s="14" t="s">
        <v>94</v>
      </c>
      <c r="H4" s="14" t="s">
        <v>95</v>
      </c>
      <c r="I4" s="14" t="s">
        <v>96</v>
      </c>
      <c r="J4" s="14" t="s">
        <v>97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  <c r="P4" s="14" t="s">
        <v>20</v>
      </c>
      <c r="Q4" s="14" t="s">
        <v>21</v>
      </c>
      <c r="R4" s="14" t="s">
        <v>22</v>
      </c>
      <c r="S4" s="16" t="s">
        <v>23</v>
      </c>
      <c r="T4" s="16" t="s">
        <v>24</v>
      </c>
      <c r="U4" s="16" t="s">
        <v>25</v>
      </c>
      <c r="V4" s="16" t="s">
        <v>174</v>
      </c>
      <c r="W4" s="138"/>
    </row>
    <row r="5" spans="1:23" ht="30" customHeight="1" x14ac:dyDescent="0.25">
      <c r="A5" s="32" t="s">
        <v>74</v>
      </c>
      <c r="B5" s="17" t="s">
        <v>128</v>
      </c>
      <c r="C5" s="18">
        <v>3</v>
      </c>
      <c r="D5" s="23">
        <v>3</v>
      </c>
      <c r="E5" s="23">
        <v>1</v>
      </c>
      <c r="F5" s="23">
        <v>3</v>
      </c>
      <c r="G5" s="23">
        <v>1</v>
      </c>
      <c r="H5" s="23">
        <v>3</v>
      </c>
      <c r="I5" s="23">
        <v>1</v>
      </c>
      <c r="J5" s="23">
        <v>3</v>
      </c>
      <c r="K5" s="30">
        <v>3</v>
      </c>
      <c r="L5" s="30">
        <v>3</v>
      </c>
      <c r="M5" s="30">
        <v>3</v>
      </c>
      <c r="N5" s="30">
        <v>3</v>
      </c>
      <c r="O5" s="30">
        <v>3</v>
      </c>
      <c r="P5" s="23">
        <v>3</v>
      </c>
      <c r="Q5" s="23">
        <v>3</v>
      </c>
      <c r="R5" s="23">
        <v>3</v>
      </c>
      <c r="S5" s="24">
        <v>2</v>
      </c>
      <c r="T5" s="24">
        <v>2</v>
      </c>
      <c r="U5" s="24">
        <v>1</v>
      </c>
      <c r="V5" s="24">
        <v>3</v>
      </c>
      <c r="W5" s="64">
        <f>(((SUM(S5:V5)/4)*0.4)+((SUM(D5:R5)/15)*0.4)+(C5*0.2))</f>
        <v>2.4400000000000004</v>
      </c>
    </row>
    <row r="6" spans="1:23" ht="45" x14ac:dyDescent="0.25">
      <c r="A6" s="19" t="s">
        <v>70</v>
      </c>
      <c r="B6" s="20" t="s">
        <v>129</v>
      </c>
      <c r="C6" s="21">
        <v>3</v>
      </c>
      <c r="D6" s="26">
        <v>3</v>
      </c>
      <c r="E6" s="26">
        <v>1</v>
      </c>
      <c r="F6" s="26">
        <v>2</v>
      </c>
      <c r="G6" s="26">
        <v>0</v>
      </c>
      <c r="H6" s="26">
        <v>2</v>
      </c>
      <c r="I6" s="26">
        <v>0</v>
      </c>
      <c r="J6" s="26">
        <v>2</v>
      </c>
      <c r="K6" s="27">
        <v>0</v>
      </c>
      <c r="L6" s="27">
        <v>0</v>
      </c>
      <c r="M6" s="27">
        <v>0</v>
      </c>
      <c r="N6" s="27">
        <v>3</v>
      </c>
      <c r="O6" s="27">
        <v>2</v>
      </c>
      <c r="P6" s="26">
        <v>3</v>
      </c>
      <c r="Q6" s="26">
        <v>3</v>
      </c>
      <c r="R6" s="26">
        <v>2</v>
      </c>
      <c r="S6" s="28">
        <v>2</v>
      </c>
      <c r="T6" s="28">
        <v>2</v>
      </c>
      <c r="U6" s="28">
        <v>1</v>
      </c>
      <c r="V6" s="28">
        <v>3</v>
      </c>
      <c r="W6" s="64">
        <f t="shared" ref="W6:W14" si="0">(((SUM(S6:V6)/4)*0.4)+((SUM(D6:R6)/15)*0.4)+(C6*0.2))</f>
        <v>2.0133333333333336</v>
      </c>
    </row>
    <row r="7" spans="1:23" ht="60" x14ac:dyDescent="0.25">
      <c r="A7" s="22" t="s">
        <v>76</v>
      </c>
      <c r="B7" s="17" t="s">
        <v>130</v>
      </c>
      <c r="C7" s="18">
        <v>1</v>
      </c>
      <c r="D7" s="23">
        <v>2</v>
      </c>
      <c r="E7" s="23">
        <v>2</v>
      </c>
      <c r="F7" s="23">
        <v>0</v>
      </c>
      <c r="G7" s="23">
        <v>2</v>
      </c>
      <c r="H7" s="23">
        <v>2</v>
      </c>
      <c r="I7" s="23">
        <v>0</v>
      </c>
      <c r="J7" s="23">
        <v>0</v>
      </c>
      <c r="K7" s="30">
        <v>2</v>
      </c>
      <c r="L7" s="30">
        <v>0</v>
      </c>
      <c r="M7" s="30">
        <v>2</v>
      </c>
      <c r="N7" s="30">
        <v>2</v>
      </c>
      <c r="O7" s="30">
        <v>0</v>
      </c>
      <c r="P7" s="23">
        <v>3</v>
      </c>
      <c r="Q7" s="23">
        <v>3</v>
      </c>
      <c r="R7" s="23">
        <v>3</v>
      </c>
      <c r="S7" s="24">
        <v>3</v>
      </c>
      <c r="T7" s="24">
        <v>3</v>
      </c>
      <c r="U7" s="24">
        <v>2</v>
      </c>
      <c r="V7" s="24">
        <v>3</v>
      </c>
      <c r="W7" s="64">
        <f t="shared" si="0"/>
        <v>1.9133333333333333</v>
      </c>
    </row>
    <row r="8" spans="1:23" ht="48" customHeight="1" x14ac:dyDescent="0.25">
      <c r="A8" s="137" t="s">
        <v>98</v>
      </c>
      <c r="B8" s="137"/>
      <c r="C8" s="25">
        <v>3</v>
      </c>
      <c r="D8" s="26">
        <v>3</v>
      </c>
      <c r="E8" s="26">
        <v>2</v>
      </c>
      <c r="F8" s="26">
        <v>3</v>
      </c>
      <c r="G8" s="26">
        <v>2</v>
      </c>
      <c r="H8" s="26">
        <v>3</v>
      </c>
      <c r="I8" s="26">
        <v>3</v>
      </c>
      <c r="J8" s="26">
        <v>2</v>
      </c>
      <c r="K8" s="27">
        <v>3</v>
      </c>
      <c r="L8" s="27">
        <v>2</v>
      </c>
      <c r="M8" s="27">
        <v>3</v>
      </c>
      <c r="N8" s="27">
        <v>3</v>
      </c>
      <c r="O8" s="27">
        <v>2</v>
      </c>
      <c r="P8" s="26">
        <v>2</v>
      </c>
      <c r="Q8" s="26">
        <v>2</v>
      </c>
      <c r="R8" s="26">
        <v>3</v>
      </c>
      <c r="S8" s="28">
        <v>3</v>
      </c>
      <c r="T8" s="28">
        <v>3</v>
      </c>
      <c r="U8" s="28">
        <v>2</v>
      </c>
      <c r="V8" s="28">
        <v>3</v>
      </c>
      <c r="W8" s="64">
        <f t="shared" si="0"/>
        <v>2.7133333333333334</v>
      </c>
    </row>
    <row r="9" spans="1:23" x14ac:dyDescent="0.25">
      <c r="A9" s="136" t="s">
        <v>99</v>
      </c>
      <c r="B9" s="136"/>
      <c r="C9" s="29">
        <v>1</v>
      </c>
      <c r="D9" s="23">
        <v>0</v>
      </c>
      <c r="E9" s="23">
        <v>3</v>
      </c>
      <c r="F9" s="23">
        <v>0</v>
      </c>
      <c r="G9" s="23">
        <v>3</v>
      </c>
      <c r="H9" s="23">
        <v>0</v>
      </c>
      <c r="I9" s="23">
        <v>3</v>
      </c>
      <c r="J9" s="23">
        <v>3</v>
      </c>
      <c r="K9" s="30">
        <v>0</v>
      </c>
      <c r="L9" s="30">
        <v>0</v>
      </c>
      <c r="M9" s="30">
        <v>2</v>
      </c>
      <c r="N9" s="30">
        <v>1</v>
      </c>
      <c r="O9" s="30">
        <v>2</v>
      </c>
      <c r="P9" s="23">
        <v>2</v>
      </c>
      <c r="Q9" s="23">
        <v>2</v>
      </c>
      <c r="R9" s="23">
        <v>3</v>
      </c>
      <c r="S9" s="24">
        <v>3</v>
      </c>
      <c r="T9" s="24">
        <v>3</v>
      </c>
      <c r="U9" s="24">
        <v>1</v>
      </c>
      <c r="V9" s="24">
        <v>3</v>
      </c>
      <c r="W9" s="64">
        <f t="shared" si="0"/>
        <v>1.84</v>
      </c>
    </row>
    <row r="10" spans="1:23" ht="60" x14ac:dyDescent="0.25">
      <c r="A10" s="31" t="s">
        <v>100</v>
      </c>
      <c r="B10" s="20" t="s">
        <v>131</v>
      </c>
      <c r="C10" s="21">
        <v>1</v>
      </c>
      <c r="D10" s="26">
        <v>3</v>
      </c>
      <c r="E10" s="26">
        <v>2</v>
      </c>
      <c r="F10" s="26">
        <v>3</v>
      </c>
      <c r="G10" s="26">
        <v>2</v>
      </c>
      <c r="H10" s="26">
        <v>3</v>
      </c>
      <c r="I10" s="26">
        <v>3</v>
      </c>
      <c r="J10" s="26">
        <v>3</v>
      </c>
      <c r="K10" s="27">
        <v>3</v>
      </c>
      <c r="L10" s="27">
        <v>1</v>
      </c>
      <c r="M10" s="27">
        <v>3</v>
      </c>
      <c r="N10" s="27">
        <v>3</v>
      </c>
      <c r="O10" s="27">
        <v>2</v>
      </c>
      <c r="P10" s="26">
        <v>2</v>
      </c>
      <c r="Q10" s="26">
        <v>2</v>
      </c>
      <c r="R10" s="26">
        <v>3</v>
      </c>
      <c r="S10" s="28">
        <v>2</v>
      </c>
      <c r="T10" s="28">
        <v>3</v>
      </c>
      <c r="U10" s="28">
        <v>2</v>
      </c>
      <c r="V10" s="28">
        <v>3</v>
      </c>
      <c r="W10" s="64">
        <f t="shared" si="0"/>
        <v>2.2133333333333338</v>
      </c>
    </row>
    <row r="11" spans="1:23" ht="60" x14ac:dyDescent="0.25">
      <c r="A11" s="22" t="s">
        <v>101</v>
      </c>
      <c r="B11" s="17" t="s">
        <v>132</v>
      </c>
      <c r="C11" s="18">
        <v>1</v>
      </c>
      <c r="D11" s="23">
        <v>1</v>
      </c>
      <c r="E11" s="23">
        <v>3</v>
      </c>
      <c r="F11" s="23">
        <v>2</v>
      </c>
      <c r="G11" s="23">
        <v>2</v>
      </c>
      <c r="H11" s="23">
        <v>2</v>
      </c>
      <c r="I11" s="23">
        <v>2</v>
      </c>
      <c r="J11" s="23">
        <v>2</v>
      </c>
      <c r="K11" s="30">
        <v>2</v>
      </c>
      <c r="L11" s="30">
        <v>2</v>
      </c>
      <c r="M11" s="30">
        <v>2</v>
      </c>
      <c r="N11" s="30">
        <v>2</v>
      </c>
      <c r="O11" s="30">
        <v>2</v>
      </c>
      <c r="P11" s="23">
        <v>3</v>
      </c>
      <c r="Q11" s="23">
        <v>3</v>
      </c>
      <c r="R11" s="23">
        <v>3</v>
      </c>
      <c r="S11" s="24">
        <v>2</v>
      </c>
      <c r="T11" s="24">
        <v>3</v>
      </c>
      <c r="U11" s="24">
        <v>2</v>
      </c>
      <c r="V11" s="24">
        <v>2</v>
      </c>
      <c r="W11" s="64">
        <f t="shared" si="0"/>
        <v>1.9800000000000002</v>
      </c>
    </row>
    <row r="12" spans="1:23" ht="15.75" customHeight="1" x14ac:dyDescent="0.25">
      <c r="A12" s="137" t="s">
        <v>32</v>
      </c>
      <c r="B12" s="137"/>
      <c r="C12" s="25">
        <v>1</v>
      </c>
      <c r="D12" s="26">
        <v>2</v>
      </c>
      <c r="E12" s="26">
        <v>1</v>
      </c>
      <c r="F12" s="26">
        <v>0</v>
      </c>
      <c r="G12" s="26">
        <v>2</v>
      </c>
      <c r="H12" s="26">
        <v>3</v>
      </c>
      <c r="I12" s="26">
        <v>0</v>
      </c>
      <c r="J12" s="26">
        <v>0</v>
      </c>
      <c r="K12" s="27">
        <v>0</v>
      </c>
      <c r="L12" s="27">
        <v>0</v>
      </c>
      <c r="M12" s="27">
        <v>3</v>
      </c>
      <c r="N12" s="27">
        <v>0</v>
      </c>
      <c r="O12" s="27">
        <v>3</v>
      </c>
      <c r="P12" s="26">
        <v>2</v>
      </c>
      <c r="Q12" s="26">
        <v>2</v>
      </c>
      <c r="R12" s="26">
        <v>2</v>
      </c>
      <c r="S12" s="28">
        <v>2</v>
      </c>
      <c r="T12" s="28">
        <v>3</v>
      </c>
      <c r="U12" s="28">
        <v>3</v>
      </c>
      <c r="V12" s="28">
        <v>2</v>
      </c>
      <c r="W12" s="64">
        <f t="shared" si="0"/>
        <v>1.7333333333333332</v>
      </c>
    </row>
    <row r="13" spans="1:23" ht="15.75" customHeight="1" x14ac:dyDescent="0.25">
      <c r="A13" s="136" t="s">
        <v>102</v>
      </c>
      <c r="B13" s="136"/>
      <c r="C13" s="29">
        <v>1</v>
      </c>
      <c r="D13" s="23">
        <v>2</v>
      </c>
      <c r="E13" s="23">
        <v>1</v>
      </c>
      <c r="F13" s="23">
        <v>1</v>
      </c>
      <c r="G13" s="23">
        <v>2</v>
      </c>
      <c r="H13" s="23">
        <v>1</v>
      </c>
      <c r="I13" s="23">
        <v>0</v>
      </c>
      <c r="J13" s="23">
        <v>0</v>
      </c>
      <c r="K13" s="30">
        <v>0</v>
      </c>
      <c r="L13" s="30">
        <v>1</v>
      </c>
      <c r="M13" s="30">
        <v>0</v>
      </c>
      <c r="N13" s="30">
        <v>1</v>
      </c>
      <c r="O13" s="30">
        <v>2</v>
      </c>
      <c r="P13" s="23">
        <v>2</v>
      </c>
      <c r="Q13" s="23">
        <v>2</v>
      </c>
      <c r="R13" s="23">
        <v>2</v>
      </c>
      <c r="S13" s="24">
        <v>3</v>
      </c>
      <c r="T13" s="24">
        <v>3</v>
      </c>
      <c r="U13" s="24">
        <v>2</v>
      </c>
      <c r="V13" s="24">
        <v>2</v>
      </c>
      <c r="W13" s="64">
        <f t="shared" si="0"/>
        <v>1.6533333333333333</v>
      </c>
    </row>
    <row r="14" spans="1:23" ht="33.75" customHeight="1" x14ac:dyDescent="0.25">
      <c r="A14" s="137" t="s">
        <v>103</v>
      </c>
      <c r="B14" s="137"/>
      <c r="C14" s="25">
        <v>1</v>
      </c>
      <c r="D14" s="26">
        <v>2</v>
      </c>
      <c r="E14" s="26">
        <v>0</v>
      </c>
      <c r="F14" s="26">
        <v>0</v>
      </c>
      <c r="G14" s="26">
        <v>0</v>
      </c>
      <c r="H14" s="26">
        <v>3</v>
      </c>
      <c r="I14" s="26">
        <v>0</v>
      </c>
      <c r="J14" s="26">
        <v>0</v>
      </c>
      <c r="K14" s="27">
        <v>1</v>
      </c>
      <c r="L14" s="27">
        <v>0</v>
      </c>
      <c r="M14" s="27">
        <v>2</v>
      </c>
      <c r="N14" s="27">
        <v>3</v>
      </c>
      <c r="O14" s="27">
        <v>3</v>
      </c>
      <c r="P14" s="26">
        <v>3</v>
      </c>
      <c r="Q14" s="26">
        <v>3</v>
      </c>
      <c r="R14" s="26">
        <v>3</v>
      </c>
      <c r="S14" s="28">
        <v>2</v>
      </c>
      <c r="T14" s="28">
        <v>3</v>
      </c>
      <c r="U14" s="28">
        <v>3</v>
      </c>
      <c r="V14" s="28">
        <v>3</v>
      </c>
      <c r="W14" s="64">
        <f t="shared" si="0"/>
        <v>1.9133333333333333</v>
      </c>
    </row>
    <row r="15" spans="1:23" ht="33" customHeight="1" x14ac:dyDescent="0.25">
      <c r="A15" s="136" t="s">
        <v>104</v>
      </c>
      <c r="B15" s="136"/>
      <c r="C15" s="29">
        <v>1</v>
      </c>
      <c r="D15" s="23">
        <v>2</v>
      </c>
      <c r="E15" s="23">
        <v>0</v>
      </c>
      <c r="F15" s="23">
        <v>3</v>
      </c>
      <c r="G15" s="23">
        <v>1</v>
      </c>
      <c r="H15" s="23">
        <v>0</v>
      </c>
      <c r="I15" s="23">
        <v>0</v>
      </c>
      <c r="J15" s="23">
        <v>1</v>
      </c>
      <c r="K15" s="30">
        <v>0</v>
      </c>
      <c r="L15" s="30">
        <v>0</v>
      </c>
      <c r="M15" s="30">
        <v>0</v>
      </c>
      <c r="N15" s="30">
        <v>2</v>
      </c>
      <c r="O15" s="30">
        <v>1</v>
      </c>
      <c r="P15" s="23">
        <v>3</v>
      </c>
      <c r="Q15" s="23">
        <v>3</v>
      </c>
      <c r="R15" s="23">
        <v>2</v>
      </c>
      <c r="S15" s="24">
        <v>1</v>
      </c>
      <c r="T15" s="24">
        <v>1</v>
      </c>
      <c r="U15" s="24">
        <v>3</v>
      </c>
      <c r="V15" s="24">
        <v>2</v>
      </c>
      <c r="W15" s="64">
        <f>(((SUM(S15:V15)/4)*0.4)+((SUM(D15:R15)/15)*0.4)+(C15*0.2))</f>
        <v>1.3800000000000001</v>
      </c>
    </row>
  </sheetData>
  <mergeCells count="17">
    <mergeCell ref="W2:W4"/>
    <mergeCell ref="D3:J3"/>
    <mergeCell ref="K3:O3"/>
    <mergeCell ref="P3:R3"/>
    <mergeCell ref="A2:A4"/>
    <mergeCell ref="B2:B4"/>
    <mergeCell ref="C2:C4"/>
    <mergeCell ref="D2:R2"/>
    <mergeCell ref="S2:V3"/>
    <mergeCell ref="A13:B13"/>
    <mergeCell ref="A14:B14"/>
    <mergeCell ref="A15:B15"/>
    <mergeCell ref="D1:R1"/>
    <mergeCell ref="S1:V1"/>
    <mergeCell ref="A8:B8"/>
    <mergeCell ref="A9:B9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9"/>
  <sheetViews>
    <sheetView topLeftCell="C6" zoomScale="80" zoomScaleNormal="80" workbookViewId="0">
      <selection activeCell="B8" sqref="B8"/>
    </sheetView>
  </sheetViews>
  <sheetFormatPr baseColWidth="10" defaultColWidth="11.42578125" defaultRowHeight="11.25" x14ac:dyDescent="0.2"/>
  <cols>
    <col min="1" max="1" width="22.140625" style="37" customWidth="1"/>
    <col min="2" max="2" width="33.85546875" style="37" customWidth="1"/>
    <col min="3" max="3" width="17.28515625" style="37" customWidth="1"/>
    <col min="4" max="4" width="6.28515625" style="37" customWidth="1"/>
    <col min="5" max="5" width="8.85546875" style="37" customWidth="1"/>
    <col min="6" max="6" width="8" style="37" customWidth="1"/>
    <col min="7" max="7" width="8.42578125" style="37" customWidth="1"/>
    <col min="8" max="8" width="11.42578125" style="37"/>
    <col min="9" max="9" width="7.140625" style="37" customWidth="1"/>
    <col min="10" max="10" width="6.42578125" style="37" customWidth="1"/>
    <col min="11" max="22" width="11.42578125" style="37"/>
    <col min="23" max="23" width="16.5703125" style="37" customWidth="1"/>
    <col min="24" max="16384" width="11.42578125" style="37"/>
  </cols>
  <sheetData>
    <row r="1" spans="1:23" s="66" customFormat="1" ht="29.1" customHeight="1" x14ac:dyDescent="0.25">
      <c r="C1" s="67">
        <v>0.2</v>
      </c>
      <c r="D1" s="130">
        <v>0.4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0">
        <v>0.4</v>
      </c>
      <c r="T1" s="131"/>
      <c r="U1" s="131"/>
      <c r="V1" s="131"/>
    </row>
    <row r="2" spans="1:23" ht="15" customHeight="1" x14ac:dyDescent="0.2">
      <c r="A2" s="146" t="s">
        <v>0</v>
      </c>
      <c r="B2" s="141" t="s">
        <v>1</v>
      </c>
      <c r="C2" s="147" t="s">
        <v>105</v>
      </c>
      <c r="D2" s="146" t="s">
        <v>3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 t="s">
        <v>4</v>
      </c>
      <c r="T2" s="146"/>
      <c r="U2" s="146"/>
      <c r="V2" s="146"/>
      <c r="W2" s="138" t="s">
        <v>150</v>
      </c>
    </row>
    <row r="3" spans="1:23" ht="11.45" customHeight="1" x14ac:dyDescent="0.2">
      <c r="A3" s="146"/>
      <c r="B3" s="141"/>
      <c r="C3" s="147"/>
      <c r="D3" s="139" t="s">
        <v>5</v>
      </c>
      <c r="E3" s="139"/>
      <c r="F3" s="139"/>
      <c r="G3" s="139"/>
      <c r="H3" s="139"/>
      <c r="I3" s="139"/>
      <c r="J3" s="139"/>
      <c r="K3" s="140" t="s">
        <v>6</v>
      </c>
      <c r="L3" s="140"/>
      <c r="M3" s="140"/>
      <c r="N3" s="140"/>
      <c r="O3" s="140"/>
      <c r="P3" s="139" t="s">
        <v>7</v>
      </c>
      <c r="Q3" s="139"/>
      <c r="R3" s="139"/>
      <c r="S3" s="146"/>
      <c r="T3" s="146"/>
      <c r="U3" s="146"/>
      <c r="V3" s="146"/>
      <c r="W3" s="138"/>
    </row>
    <row r="4" spans="1:23" ht="270" customHeight="1" x14ac:dyDescent="0.2">
      <c r="A4" s="146"/>
      <c r="B4" s="141"/>
      <c r="C4" s="147"/>
      <c r="D4" s="38" t="s">
        <v>8</v>
      </c>
      <c r="E4" s="38" t="s">
        <v>9</v>
      </c>
      <c r="F4" s="38" t="s">
        <v>10</v>
      </c>
      <c r="G4" s="38" t="s">
        <v>11</v>
      </c>
      <c r="H4" s="38" t="s">
        <v>12</v>
      </c>
      <c r="I4" s="38" t="s">
        <v>13</v>
      </c>
      <c r="J4" s="38" t="s">
        <v>14</v>
      </c>
      <c r="K4" s="39" t="s">
        <v>15</v>
      </c>
      <c r="L4" s="39" t="s">
        <v>16</v>
      </c>
      <c r="M4" s="39" t="s">
        <v>17</v>
      </c>
      <c r="N4" s="39" t="s">
        <v>18</v>
      </c>
      <c r="O4" s="39" t="s">
        <v>19</v>
      </c>
      <c r="P4" s="38" t="s">
        <v>20</v>
      </c>
      <c r="Q4" s="38" t="s">
        <v>21</v>
      </c>
      <c r="R4" s="38" t="s">
        <v>22</v>
      </c>
      <c r="S4" s="40" t="s">
        <v>23</v>
      </c>
      <c r="T4" s="40" t="s">
        <v>24</v>
      </c>
      <c r="U4" s="40" t="s">
        <v>25</v>
      </c>
      <c r="V4" s="40" t="s">
        <v>173</v>
      </c>
      <c r="W4" s="138"/>
    </row>
    <row r="5" spans="1:23" ht="106.5" customHeight="1" x14ac:dyDescent="0.2">
      <c r="A5" s="41" t="s">
        <v>106</v>
      </c>
      <c r="B5" s="42" t="s">
        <v>133</v>
      </c>
      <c r="C5" s="43">
        <v>2</v>
      </c>
      <c r="D5" s="23">
        <v>3</v>
      </c>
      <c r="E5" s="23">
        <v>3</v>
      </c>
      <c r="F5" s="23">
        <v>0</v>
      </c>
      <c r="G5" s="23">
        <v>3</v>
      </c>
      <c r="H5" s="23">
        <v>3</v>
      </c>
      <c r="I5" s="23">
        <v>1</v>
      </c>
      <c r="J5" s="23">
        <v>1</v>
      </c>
      <c r="K5" s="30">
        <v>1</v>
      </c>
      <c r="L5" s="30">
        <v>0</v>
      </c>
      <c r="M5" s="30">
        <v>2</v>
      </c>
      <c r="N5" s="30">
        <v>3</v>
      </c>
      <c r="O5" s="30">
        <v>1</v>
      </c>
      <c r="P5" s="23">
        <v>3</v>
      </c>
      <c r="Q5" s="23">
        <v>3</v>
      </c>
      <c r="R5" s="23">
        <v>3</v>
      </c>
      <c r="S5" s="24">
        <v>3</v>
      </c>
      <c r="T5" s="24">
        <v>3</v>
      </c>
      <c r="U5" s="24">
        <v>2</v>
      </c>
      <c r="V5" s="24">
        <v>3</v>
      </c>
      <c r="W5" s="64">
        <f>(((SUM(S5:V5)/4)*0.4)+((SUM(D5:R5)/15)*0.4)+(C5*0.2))</f>
        <v>2.3000000000000003</v>
      </c>
    </row>
    <row r="6" spans="1:23" ht="95.25" customHeight="1" x14ac:dyDescent="0.2">
      <c r="A6" s="44" t="s">
        <v>107</v>
      </c>
      <c r="B6" s="45" t="s">
        <v>134</v>
      </c>
      <c r="C6" s="46">
        <v>3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  <c r="I6" s="26">
        <v>3</v>
      </c>
      <c r="J6" s="26">
        <v>3</v>
      </c>
      <c r="K6" s="27">
        <v>3</v>
      </c>
      <c r="L6" s="47">
        <v>3</v>
      </c>
      <c r="M6" s="48">
        <v>3</v>
      </c>
      <c r="N6" s="48">
        <v>3</v>
      </c>
      <c r="O6" s="48">
        <v>3</v>
      </c>
      <c r="P6" s="49">
        <v>3</v>
      </c>
      <c r="Q6" s="26">
        <v>3</v>
      </c>
      <c r="R6" s="26">
        <v>3</v>
      </c>
      <c r="S6" s="28">
        <v>3</v>
      </c>
      <c r="T6" s="28">
        <v>3</v>
      </c>
      <c r="U6" s="28">
        <v>2</v>
      </c>
      <c r="V6" s="28">
        <v>3</v>
      </c>
      <c r="W6" s="64">
        <f t="shared" ref="W6:W9" si="0">(((SUM(S6:V6)/4)*0.4)+((SUM(D6:R6)/15)*0.4)+(C6*0.2))</f>
        <v>2.9000000000000004</v>
      </c>
    </row>
    <row r="7" spans="1:23" ht="52.5" customHeight="1" x14ac:dyDescent="0.2">
      <c r="A7" s="32" t="s">
        <v>108</v>
      </c>
      <c r="B7" s="50" t="s">
        <v>135</v>
      </c>
      <c r="C7" s="51">
        <v>3</v>
      </c>
      <c r="D7" s="23">
        <v>3</v>
      </c>
      <c r="E7" s="23">
        <v>3</v>
      </c>
      <c r="F7" s="23">
        <v>3</v>
      </c>
      <c r="G7" s="23">
        <v>3</v>
      </c>
      <c r="H7" s="23">
        <v>3</v>
      </c>
      <c r="I7" s="23">
        <v>2</v>
      </c>
      <c r="J7" s="23">
        <v>2</v>
      </c>
      <c r="K7" s="30">
        <v>2</v>
      </c>
      <c r="L7" s="30">
        <v>2</v>
      </c>
      <c r="M7" s="30">
        <v>3</v>
      </c>
      <c r="N7" s="30">
        <v>3</v>
      </c>
      <c r="O7" s="30">
        <v>2</v>
      </c>
      <c r="P7" s="23">
        <v>3</v>
      </c>
      <c r="Q7" s="23">
        <v>3</v>
      </c>
      <c r="R7" s="23">
        <v>3</v>
      </c>
      <c r="S7" s="24">
        <v>3</v>
      </c>
      <c r="T7" s="24">
        <v>3</v>
      </c>
      <c r="U7" s="24">
        <v>3</v>
      </c>
      <c r="V7" s="24">
        <v>3</v>
      </c>
      <c r="W7" s="64">
        <f t="shared" si="0"/>
        <v>2.8666666666666667</v>
      </c>
    </row>
    <row r="8" spans="1:23" ht="62.25" customHeight="1" x14ac:dyDescent="0.2">
      <c r="A8" s="44" t="s">
        <v>109</v>
      </c>
      <c r="B8" s="52" t="s">
        <v>220</v>
      </c>
      <c r="C8" s="4">
        <v>1</v>
      </c>
      <c r="D8" s="26">
        <v>0</v>
      </c>
      <c r="E8" s="26">
        <v>0</v>
      </c>
      <c r="F8" s="26">
        <v>0</v>
      </c>
      <c r="G8" s="26">
        <v>0</v>
      </c>
      <c r="H8" s="26">
        <v>1</v>
      </c>
      <c r="I8" s="26">
        <v>0</v>
      </c>
      <c r="J8" s="26">
        <v>0</v>
      </c>
      <c r="K8" s="27">
        <v>0</v>
      </c>
      <c r="L8" s="47">
        <v>0</v>
      </c>
      <c r="M8" s="47">
        <v>0</v>
      </c>
      <c r="N8" s="47">
        <v>3</v>
      </c>
      <c r="O8" s="47">
        <v>0</v>
      </c>
      <c r="P8" s="26">
        <v>3</v>
      </c>
      <c r="Q8" s="26">
        <v>3</v>
      </c>
      <c r="R8" s="26">
        <v>3</v>
      </c>
      <c r="S8" s="28">
        <v>3</v>
      </c>
      <c r="T8" s="28">
        <v>3</v>
      </c>
      <c r="U8" s="28">
        <v>3</v>
      </c>
      <c r="V8" s="28">
        <v>2</v>
      </c>
      <c r="W8" s="64">
        <f t="shared" si="0"/>
        <v>1.6466666666666667</v>
      </c>
    </row>
    <row r="9" spans="1:23" ht="42" x14ac:dyDescent="0.2">
      <c r="A9" s="32" t="s">
        <v>27</v>
      </c>
      <c r="B9" s="17" t="s">
        <v>28</v>
      </c>
      <c r="C9" s="53">
        <v>2</v>
      </c>
      <c r="D9" s="23">
        <v>3</v>
      </c>
      <c r="E9" s="23">
        <v>3</v>
      </c>
      <c r="F9" s="23">
        <v>3</v>
      </c>
      <c r="G9" s="23">
        <v>3</v>
      </c>
      <c r="H9" s="23">
        <v>3</v>
      </c>
      <c r="I9" s="23">
        <v>3</v>
      </c>
      <c r="J9" s="23">
        <v>3</v>
      </c>
      <c r="K9" s="30">
        <v>3</v>
      </c>
      <c r="L9" s="30">
        <v>3</v>
      </c>
      <c r="M9" s="30">
        <v>3</v>
      </c>
      <c r="N9" s="30">
        <v>3</v>
      </c>
      <c r="O9" s="30">
        <v>3</v>
      </c>
      <c r="P9" s="23">
        <v>3</v>
      </c>
      <c r="Q9" s="23">
        <v>3</v>
      </c>
      <c r="R9" s="23">
        <v>3</v>
      </c>
      <c r="S9" s="24">
        <v>3</v>
      </c>
      <c r="T9" s="24">
        <v>3</v>
      </c>
      <c r="U9" s="24">
        <v>2</v>
      </c>
      <c r="V9" s="24">
        <v>3</v>
      </c>
      <c r="W9" s="64">
        <f t="shared" si="0"/>
        <v>2.7</v>
      </c>
    </row>
  </sheetData>
  <mergeCells count="11">
    <mergeCell ref="D1:R1"/>
    <mergeCell ref="S1:V1"/>
    <mergeCell ref="W2:W4"/>
    <mergeCell ref="A2:A4"/>
    <mergeCell ref="B2:B4"/>
    <mergeCell ref="C2:C4"/>
    <mergeCell ref="D2:R2"/>
    <mergeCell ref="S2:V3"/>
    <mergeCell ref="D3:J3"/>
    <mergeCell ref="K3:O3"/>
    <mergeCell ref="P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7"/>
  <sheetViews>
    <sheetView zoomScale="90" zoomScaleNormal="90" workbookViewId="0">
      <selection activeCell="C1" sqref="C1"/>
    </sheetView>
  </sheetViews>
  <sheetFormatPr baseColWidth="10" defaultColWidth="10.85546875" defaultRowHeight="12.75" x14ac:dyDescent="0.25"/>
  <cols>
    <col min="1" max="1" width="3.140625" style="2" bestFit="1" customWidth="1"/>
    <col min="2" max="2" width="16.42578125" style="2" customWidth="1"/>
    <col min="3" max="3" width="42" style="2" customWidth="1"/>
    <col min="4" max="4" width="8.42578125" style="2" customWidth="1"/>
    <col min="5" max="5" width="44.7109375" style="2" customWidth="1"/>
    <col min="6" max="16384" width="10.85546875" style="2"/>
  </cols>
  <sheetData>
    <row r="1" spans="1:9" ht="30" customHeight="1" x14ac:dyDescent="0.25">
      <c r="A1" s="56" t="s">
        <v>34</v>
      </c>
      <c r="B1" s="56" t="s">
        <v>35</v>
      </c>
      <c r="C1" s="56" t="s">
        <v>36</v>
      </c>
      <c r="D1" s="56" t="s">
        <v>37</v>
      </c>
      <c r="E1" s="56" t="s">
        <v>38</v>
      </c>
      <c r="G1" s="55"/>
      <c r="H1" s="55"/>
      <c r="I1" s="55"/>
    </row>
    <row r="2" spans="1:9" ht="30" customHeight="1" x14ac:dyDescent="0.25">
      <c r="A2" s="113">
        <v>1</v>
      </c>
      <c r="B2" s="123" t="s">
        <v>140</v>
      </c>
      <c r="C2" s="129" t="s">
        <v>141</v>
      </c>
      <c r="D2" s="125">
        <v>0.4</v>
      </c>
      <c r="E2" s="57" t="s">
        <v>154</v>
      </c>
    </row>
    <row r="3" spans="1:9" ht="30" customHeight="1" x14ac:dyDescent="0.25">
      <c r="A3" s="113"/>
      <c r="B3" s="123"/>
      <c r="C3" s="129"/>
      <c r="D3" s="125"/>
      <c r="E3" s="57" t="s">
        <v>153</v>
      </c>
    </row>
    <row r="4" spans="1:9" ht="30" customHeight="1" x14ac:dyDescent="0.25">
      <c r="A4" s="113"/>
      <c r="B4" s="123"/>
      <c r="C4" s="129"/>
      <c r="D4" s="125"/>
      <c r="E4" s="57" t="s">
        <v>152</v>
      </c>
    </row>
    <row r="5" spans="1:9" ht="30" customHeight="1" x14ac:dyDescent="0.25">
      <c r="A5" s="113"/>
      <c r="B5" s="123"/>
      <c r="C5" s="129"/>
      <c r="D5" s="125"/>
      <c r="E5" s="57" t="s">
        <v>151</v>
      </c>
    </row>
    <row r="6" spans="1:9" ht="30" customHeight="1" x14ac:dyDescent="0.25">
      <c r="A6" s="113">
        <v>2</v>
      </c>
      <c r="B6" s="123" t="s">
        <v>139</v>
      </c>
      <c r="C6" s="129" t="s">
        <v>143</v>
      </c>
      <c r="D6" s="125">
        <v>0.1</v>
      </c>
      <c r="E6" s="57" t="s">
        <v>155</v>
      </c>
    </row>
    <row r="7" spans="1:9" ht="30" customHeight="1" x14ac:dyDescent="0.25">
      <c r="A7" s="113"/>
      <c r="B7" s="123"/>
      <c r="C7" s="129"/>
      <c r="D7" s="125"/>
      <c r="E7" s="57" t="s">
        <v>156</v>
      </c>
    </row>
    <row r="8" spans="1:9" ht="30" customHeight="1" x14ac:dyDescent="0.25">
      <c r="A8" s="113"/>
      <c r="B8" s="123"/>
      <c r="C8" s="129"/>
      <c r="D8" s="125"/>
      <c r="E8" s="57" t="s">
        <v>157</v>
      </c>
    </row>
    <row r="9" spans="1:9" ht="30" customHeight="1" x14ac:dyDescent="0.25">
      <c r="A9" s="113"/>
      <c r="B9" s="123"/>
      <c r="C9" s="129"/>
      <c r="D9" s="125"/>
      <c r="E9" s="57" t="s">
        <v>158</v>
      </c>
    </row>
    <row r="10" spans="1:9" ht="30" customHeight="1" x14ac:dyDescent="0.25">
      <c r="A10" s="113">
        <v>3</v>
      </c>
      <c r="B10" s="114" t="s">
        <v>147</v>
      </c>
      <c r="C10" s="126" t="s">
        <v>144</v>
      </c>
      <c r="D10" s="120">
        <v>0.25</v>
      </c>
      <c r="E10" s="57" t="s">
        <v>162</v>
      </c>
    </row>
    <row r="11" spans="1:9" ht="30" customHeight="1" x14ac:dyDescent="0.25">
      <c r="A11" s="113"/>
      <c r="B11" s="115"/>
      <c r="C11" s="127"/>
      <c r="D11" s="121"/>
      <c r="E11" s="57" t="s">
        <v>161</v>
      </c>
    </row>
    <row r="12" spans="1:9" ht="30" customHeight="1" x14ac:dyDescent="0.25">
      <c r="A12" s="113"/>
      <c r="B12" s="115"/>
      <c r="C12" s="127"/>
      <c r="D12" s="121"/>
      <c r="E12" s="57" t="s">
        <v>160</v>
      </c>
    </row>
    <row r="13" spans="1:9" ht="30" customHeight="1" x14ac:dyDescent="0.25">
      <c r="A13" s="113"/>
      <c r="B13" s="116"/>
      <c r="C13" s="128"/>
      <c r="D13" s="122"/>
      <c r="E13" s="57" t="s">
        <v>159</v>
      </c>
    </row>
    <row r="14" spans="1:9" ht="30" customHeight="1" x14ac:dyDescent="0.25">
      <c r="A14" s="113">
        <v>4</v>
      </c>
      <c r="B14" s="114" t="s">
        <v>145</v>
      </c>
      <c r="C14" s="126" t="s">
        <v>146</v>
      </c>
      <c r="D14" s="120">
        <v>0.25</v>
      </c>
      <c r="E14" s="57" t="s">
        <v>166</v>
      </c>
    </row>
    <row r="15" spans="1:9" ht="30" customHeight="1" x14ac:dyDescent="0.25">
      <c r="A15" s="113"/>
      <c r="B15" s="115"/>
      <c r="C15" s="127"/>
      <c r="D15" s="121"/>
      <c r="E15" s="57" t="s">
        <v>165</v>
      </c>
    </row>
    <row r="16" spans="1:9" ht="30" customHeight="1" x14ac:dyDescent="0.25">
      <c r="A16" s="113"/>
      <c r="B16" s="115"/>
      <c r="C16" s="127"/>
      <c r="D16" s="121"/>
      <c r="E16" s="57" t="s">
        <v>164</v>
      </c>
    </row>
    <row r="17" spans="1:5" ht="30" customHeight="1" x14ac:dyDescent="0.25">
      <c r="A17" s="113"/>
      <c r="B17" s="116"/>
      <c r="C17" s="128"/>
      <c r="D17" s="122"/>
      <c r="E17" s="57" t="s">
        <v>163</v>
      </c>
    </row>
  </sheetData>
  <mergeCells count="16">
    <mergeCell ref="A14:A17"/>
    <mergeCell ref="B14:B17"/>
    <mergeCell ref="C14:C17"/>
    <mergeCell ref="D14:D17"/>
    <mergeCell ref="A10:A13"/>
    <mergeCell ref="B10:B13"/>
    <mergeCell ref="C10:C13"/>
    <mergeCell ref="D10:D13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27"/>
  <sheetViews>
    <sheetView workbookViewId="0">
      <selection activeCell="G3" sqref="G3"/>
    </sheetView>
  </sheetViews>
  <sheetFormatPr baseColWidth="10" defaultColWidth="10.85546875" defaultRowHeight="12.75" x14ac:dyDescent="0.25"/>
  <cols>
    <col min="1" max="1" width="3.42578125" style="2" bestFit="1" customWidth="1"/>
    <col min="2" max="2" width="46.85546875" style="68" bestFit="1" customWidth="1"/>
    <col min="3" max="3" width="23.140625" style="1" customWidth="1"/>
    <col min="4" max="4" width="22.85546875" style="1" bestFit="1" customWidth="1"/>
    <col min="5" max="5" width="21" style="1" customWidth="1"/>
    <col min="6" max="6" width="20.7109375" style="1" customWidth="1"/>
    <col min="7" max="7" width="13.5703125" style="1" customWidth="1"/>
    <col min="8" max="16384" width="10.85546875" style="2"/>
  </cols>
  <sheetData>
    <row r="1" spans="1:7" x14ac:dyDescent="0.25">
      <c r="C1" s="80">
        <v>0.4</v>
      </c>
      <c r="D1" s="80">
        <v>0.1</v>
      </c>
      <c r="E1" s="80">
        <v>0.25</v>
      </c>
      <c r="F1" s="80">
        <v>0.25</v>
      </c>
    </row>
    <row r="2" spans="1:7" s="55" customFormat="1" ht="51" x14ac:dyDescent="0.25">
      <c r="A2" s="56" t="s">
        <v>63</v>
      </c>
      <c r="B2" s="56" t="s">
        <v>64</v>
      </c>
      <c r="C2" s="56" t="s">
        <v>137</v>
      </c>
      <c r="D2" s="56" t="s">
        <v>136</v>
      </c>
      <c r="E2" s="56" t="s">
        <v>148</v>
      </c>
      <c r="F2" s="56" t="s">
        <v>149</v>
      </c>
      <c r="G2" s="56" t="s">
        <v>150</v>
      </c>
    </row>
    <row r="3" spans="1:7" ht="51" x14ac:dyDescent="0.25">
      <c r="A3" s="70">
        <v>8</v>
      </c>
      <c r="B3" s="76" t="s">
        <v>80</v>
      </c>
      <c r="C3" s="63">
        <v>3</v>
      </c>
      <c r="D3" s="81">
        <v>3</v>
      </c>
      <c r="E3" s="65">
        <v>0</v>
      </c>
      <c r="F3" s="65">
        <v>0</v>
      </c>
      <c r="G3" s="72">
        <f>((C3*0.4)+(D3*0.1)+(E3*0.25)+(F3*0.25))</f>
        <v>1.5000000000000002</v>
      </c>
    </row>
    <row r="4" spans="1:7" x14ac:dyDescent="0.25">
      <c r="A4" s="73">
        <v>15</v>
      </c>
      <c r="B4" s="76" t="s">
        <v>70</v>
      </c>
      <c r="C4" s="63">
        <v>0</v>
      </c>
      <c r="D4" s="63">
        <v>0</v>
      </c>
      <c r="E4" s="63">
        <v>0</v>
      </c>
      <c r="F4" s="63">
        <v>3</v>
      </c>
      <c r="G4" s="72">
        <f t="shared" ref="G4:G25" si="0">((C4*0.4)+(D4*0.1)+(E4*0.25)+(F4*0.25))</f>
        <v>0.75</v>
      </c>
    </row>
    <row r="5" spans="1:7" ht="25.5" x14ac:dyDescent="0.25">
      <c r="A5" s="74">
        <v>4</v>
      </c>
      <c r="B5" s="82" t="s">
        <v>138</v>
      </c>
      <c r="C5" s="63">
        <v>0</v>
      </c>
      <c r="D5" s="63">
        <v>0</v>
      </c>
      <c r="E5" s="63">
        <v>3</v>
      </c>
      <c r="F5" s="63">
        <v>0</v>
      </c>
      <c r="G5" s="72">
        <f t="shared" si="0"/>
        <v>0.75</v>
      </c>
    </row>
    <row r="6" spans="1:7" ht="38.25" x14ac:dyDescent="0.25">
      <c r="A6" s="74">
        <v>1</v>
      </c>
      <c r="B6" s="76" t="s">
        <v>75</v>
      </c>
      <c r="C6" s="63">
        <v>0</v>
      </c>
      <c r="D6" s="63">
        <v>0</v>
      </c>
      <c r="E6" s="63">
        <v>0</v>
      </c>
      <c r="F6" s="63">
        <v>3</v>
      </c>
      <c r="G6" s="72">
        <f t="shared" si="0"/>
        <v>0.75</v>
      </c>
    </row>
    <row r="7" spans="1:7" x14ac:dyDescent="0.25">
      <c r="A7" s="75">
        <v>18</v>
      </c>
      <c r="B7" s="76" t="s">
        <v>81</v>
      </c>
      <c r="C7" s="63">
        <v>0</v>
      </c>
      <c r="D7" s="63">
        <v>0</v>
      </c>
      <c r="E7" s="63">
        <v>0</v>
      </c>
      <c r="F7" s="63">
        <v>3</v>
      </c>
      <c r="G7" s="72">
        <f t="shared" si="0"/>
        <v>0.75</v>
      </c>
    </row>
    <row r="8" spans="1:7" x14ac:dyDescent="0.25">
      <c r="A8" s="75">
        <v>19</v>
      </c>
      <c r="B8" s="76" t="s">
        <v>82</v>
      </c>
      <c r="C8" s="63">
        <v>0</v>
      </c>
      <c r="D8" s="63">
        <v>0</v>
      </c>
      <c r="E8" s="63">
        <v>0</v>
      </c>
      <c r="F8" s="63">
        <v>3</v>
      </c>
      <c r="G8" s="72">
        <f t="shared" si="0"/>
        <v>0.75</v>
      </c>
    </row>
    <row r="9" spans="1:7" x14ac:dyDescent="0.25">
      <c r="A9" s="75">
        <v>22</v>
      </c>
      <c r="B9" s="76" t="s">
        <v>85</v>
      </c>
      <c r="C9" s="63">
        <v>0</v>
      </c>
      <c r="D9" s="63">
        <v>0</v>
      </c>
      <c r="E9" s="63">
        <v>0</v>
      </c>
      <c r="F9" s="63">
        <v>3</v>
      </c>
      <c r="G9" s="72">
        <f t="shared" si="0"/>
        <v>0.75</v>
      </c>
    </row>
    <row r="10" spans="1:7" x14ac:dyDescent="0.25">
      <c r="A10" s="73">
        <v>14</v>
      </c>
      <c r="B10" s="76" t="s">
        <v>87</v>
      </c>
      <c r="C10" s="63">
        <v>0</v>
      </c>
      <c r="D10" s="63">
        <v>0</v>
      </c>
      <c r="E10" s="63">
        <v>3</v>
      </c>
      <c r="F10" s="63">
        <v>0</v>
      </c>
      <c r="G10" s="72">
        <f t="shared" si="0"/>
        <v>0.75</v>
      </c>
    </row>
    <row r="11" spans="1:7" x14ac:dyDescent="0.25">
      <c r="A11" s="75">
        <v>21</v>
      </c>
      <c r="B11" s="76" t="s">
        <v>88</v>
      </c>
      <c r="C11" s="63">
        <v>0</v>
      </c>
      <c r="D11" s="63">
        <v>0</v>
      </c>
      <c r="E11" s="63">
        <v>0</v>
      </c>
      <c r="F11" s="63">
        <v>3</v>
      </c>
      <c r="G11" s="72">
        <f t="shared" si="0"/>
        <v>0.75</v>
      </c>
    </row>
    <row r="12" spans="1:7" ht="25.5" x14ac:dyDescent="0.25">
      <c r="A12" s="73">
        <v>16</v>
      </c>
      <c r="B12" s="76" t="s">
        <v>89</v>
      </c>
      <c r="C12" s="63">
        <v>0</v>
      </c>
      <c r="D12" s="63">
        <v>0</v>
      </c>
      <c r="E12" s="63">
        <v>0</v>
      </c>
      <c r="F12" s="63">
        <v>3</v>
      </c>
      <c r="G12" s="72">
        <f t="shared" si="0"/>
        <v>0.75</v>
      </c>
    </row>
    <row r="13" spans="1:7" x14ac:dyDescent="0.25">
      <c r="A13" s="75">
        <v>20</v>
      </c>
      <c r="B13" s="76" t="s">
        <v>90</v>
      </c>
      <c r="C13" s="63">
        <v>0</v>
      </c>
      <c r="D13" s="63">
        <v>0</v>
      </c>
      <c r="E13" s="63">
        <v>0</v>
      </c>
      <c r="F13" s="63">
        <v>3</v>
      </c>
      <c r="G13" s="72">
        <f t="shared" si="0"/>
        <v>0.75</v>
      </c>
    </row>
    <row r="14" spans="1:7" x14ac:dyDescent="0.25">
      <c r="A14" s="70">
        <v>7</v>
      </c>
      <c r="B14" s="76" t="s">
        <v>79</v>
      </c>
      <c r="C14" s="63">
        <v>1</v>
      </c>
      <c r="D14" s="81">
        <v>1</v>
      </c>
      <c r="E14" s="63">
        <v>0</v>
      </c>
      <c r="F14" s="63">
        <v>0</v>
      </c>
      <c r="G14" s="72">
        <f t="shared" si="0"/>
        <v>0.5</v>
      </c>
    </row>
    <row r="15" spans="1:7" x14ac:dyDescent="0.25">
      <c r="A15" s="70">
        <v>10</v>
      </c>
      <c r="B15" s="76" t="s">
        <v>69</v>
      </c>
      <c r="C15" s="63">
        <v>0</v>
      </c>
      <c r="D15" s="63">
        <v>3</v>
      </c>
      <c r="E15" s="63">
        <v>0</v>
      </c>
      <c r="F15" s="63">
        <v>0</v>
      </c>
      <c r="G15" s="72">
        <f t="shared" si="0"/>
        <v>0.30000000000000004</v>
      </c>
    </row>
    <row r="16" spans="1:7" ht="25.5" x14ac:dyDescent="0.25">
      <c r="A16" s="70">
        <v>9</v>
      </c>
      <c r="B16" s="76" t="s">
        <v>77</v>
      </c>
      <c r="C16" s="63">
        <v>0</v>
      </c>
      <c r="D16" s="81">
        <v>1</v>
      </c>
      <c r="E16" s="63">
        <v>0</v>
      </c>
      <c r="F16" s="63">
        <v>0</v>
      </c>
      <c r="G16" s="72">
        <f t="shared" si="0"/>
        <v>0.1</v>
      </c>
    </row>
    <row r="17" spans="1:7" ht="25.5" x14ac:dyDescent="0.25">
      <c r="A17" s="74">
        <v>5</v>
      </c>
      <c r="B17" s="76" t="s">
        <v>71</v>
      </c>
      <c r="C17" s="63">
        <v>0</v>
      </c>
      <c r="D17" s="63">
        <v>0</v>
      </c>
      <c r="E17" s="63">
        <v>0</v>
      </c>
      <c r="F17" s="63">
        <v>0</v>
      </c>
      <c r="G17" s="72">
        <f t="shared" si="0"/>
        <v>0</v>
      </c>
    </row>
    <row r="18" spans="1:7" ht="25.5" x14ac:dyDescent="0.25">
      <c r="A18" s="73">
        <v>11</v>
      </c>
      <c r="B18" s="76" t="s">
        <v>72</v>
      </c>
      <c r="C18" s="63">
        <v>0</v>
      </c>
      <c r="D18" s="63">
        <v>0</v>
      </c>
      <c r="E18" s="63">
        <v>0</v>
      </c>
      <c r="F18" s="63">
        <v>0</v>
      </c>
      <c r="G18" s="72">
        <f t="shared" si="0"/>
        <v>0</v>
      </c>
    </row>
    <row r="19" spans="1:7" x14ac:dyDescent="0.25">
      <c r="A19" s="74">
        <v>6</v>
      </c>
      <c r="B19" s="76" t="s">
        <v>74</v>
      </c>
      <c r="C19" s="63">
        <v>0</v>
      </c>
      <c r="D19" s="63">
        <v>0</v>
      </c>
      <c r="E19" s="63">
        <v>0</v>
      </c>
      <c r="F19" s="63">
        <v>0</v>
      </c>
      <c r="G19" s="72">
        <f t="shared" si="0"/>
        <v>0</v>
      </c>
    </row>
    <row r="20" spans="1:7" x14ac:dyDescent="0.25">
      <c r="A20" s="74">
        <v>2</v>
      </c>
      <c r="B20" s="76" t="s">
        <v>76</v>
      </c>
      <c r="C20" s="63">
        <v>0</v>
      </c>
      <c r="D20" s="81">
        <v>0</v>
      </c>
      <c r="E20" s="63">
        <v>0</v>
      </c>
      <c r="F20" s="63">
        <v>0</v>
      </c>
      <c r="G20" s="72">
        <f t="shared" si="0"/>
        <v>0</v>
      </c>
    </row>
    <row r="21" spans="1:7" ht="51" x14ac:dyDescent="0.25">
      <c r="A21" s="74">
        <v>3</v>
      </c>
      <c r="B21" s="76" t="s">
        <v>78</v>
      </c>
      <c r="C21" s="63">
        <v>0</v>
      </c>
      <c r="D21" s="81">
        <v>0</v>
      </c>
      <c r="E21" s="63">
        <v>0</v>
      </c>
      <c r="F21" s="63">
        <v>0</v>
      </c>
      <c r="G21" s="72">
        <f t="shared" si="0"/>
        <v>0</v>
      </c>
    </row>
    <row r="22" spans="1:7" ht="25.5" x14ac:dyDescent="0.25">
      <c r="A22" s="73">
        <v>12</v>
      </c>
      <c r="B22" s="76" t="s">
        <v>83</v>
      </c>
      <c r="C22" s="63">
        <v>0</v>
      </c>
      <c r="D22" s="63">
        <v>0</v>
      </c>
      <c r="E22" s="63">
        <v>0</v>
      </c>
      <c r="F22" s="63">
        <v>0</v>
      </c>
      <c r="G22" s="72">
        <f t="shared" si="0"/>
        <v>0</v>
      </c>
    </row>
    <row r="23" spans="1:7" x14ac:dyDescent="0.25">
      <c r="A23" s="75">
        <v>23</v>
      </c>
      <c r="B23" s="76" t="s">
        <v>84</v>
      </c>
      <c r="C23" s="63">
        <v>0</v>
      </c>
      <c r="D23" s="63">
        <v>0</v>
      </c>
      <c r="E23" s="63">
        <v>0</v>
      </c>
      <c r="F23" s="63"/>
      <c r="G23" s="72">
        <f t="shared" si="0"/>
        <v>0</v>
      </c>
    </row>
    <row r="24" spans="1:7" x14ac:dyDescent="0.25">
      <c r="A24" s="73">
        <v>13</v>
      </c>
      <c r="B24" s="76" t="s">
        <v>86</v>
      </c>
      <c r="C24" s="63">
        <v>0</v>
      </c>
      <c r="D24" s="63">
        <v>0</v>
      </c>
      <c r="E24" s="63">
        <v>0</v>
      </c>
      <c r="F24" s="63">
        <v>0</v>
      </c>
      <c r="G24" s="72">
        <f t="shared" si="0"/>
        <v>0</v>
      </c>
    </row>
    <row r="25" spans="1:7" x14ac:dyDescent="0.25">
      <c r="A25" s="73">
        <v>17</v>
      </c>
      <c r="B25" s="76" t="s">
        <v>31</v>
      </c>
      <c r="C25" s="63">
        <v>0</v>
      </c>
      <c r="D25" s="63">
        <v>0</v>
      </c>
      <c r="E25" s="63">
        <v>0</v>
      </c>
      <c r="F25" s="63">
        <v>0</v>
      </c>
      <c r="G25" s="72">
        <f t="shared" si="0"/>
        <v>0</v>
      </c>
    </row>
    <row r="26" spans="1:7" x14ac:dyDescent="0.25">
      <c r="G26" s="72"/>
    </row>
    <row r="27" spans="1:7" x14ac:dyDescent="0.25">
      <c r="G27" s="72"/>
    </row>
  </sheetData>
  <sortState ref="A3:G25">
    <sortCondition descending="1" ref="G3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3"/>
  <sheetViews>
    <sheetView zoomScale="90" zoomScaleNormal="90" workbookViewId="0">
      <selection activeCell="C18" sqref="C18"/>
    </sheetView>
  </sheetViews>
  <sheetFormatPr baseColWidth="10" defaultColWidth="10.85546875" defaultRowHeight="12.75" x14ac:dyDescent="0.25"/>
  <cols>
    <col min="1" max="1" width="3.140625" style="2" bestFit="1" customWidth="1"/>
    <col min="2" max="2" width="16.42578125" style="2" customWidth="1"/>
    <col min="3" max="3" width="50.7109375" style="2" customWidth="1"/>
    <col min="4" max="4" width="73.5703125" style="2" customWidth="1"/>
    <col min="5" max="16384" width="10.85546875" style="2"/>
  </cols>
  <sheetData>
    <row r="1" spans="1:8" ht="30" customHeight="1" x14ac:dyDescent="0.25">
      <c r="A1" s="56" t="s">
        <v>34</v>
      </c>
      <c r="B1" s="56" t="s">
        <v>35</v>
      </c>
      <c r="C1" s="56" t="s">
        <v>36</v>
      </c>
      <c r="D1" s="56" t="s">
        <v>38</v>
      </c>
      <c r="F1" s="55"/>
      <c r="G1" s="55"/>
      <c r="H1" s="55"/>
    </row>
    <row r="2" spans="1:8" ht="25.5" x14ac:dyDescent="0.25">
      <c r="A2" s="113">
        <v>1</v>
      </c>
      <c r="B2" s="123" t="s">
        <v>180</v>
      </c>
      <c r="C2" s="129" t="s">
        <v>205</v>
      </c>
      <c r="D2" s="57" t="s">
        <v>207</v>
      </c>
    </row>
    <row r="3" spans="1:8" ht="30" customHeight="1" x14ac:dyDescent="0.25">
      <c r="A3" s="113"/>
      <c r="B3" s="123"/>
      <c r="C3" s="129"/>
      <c r="D3" s="57" t="s">
        <v>208</v>
      </c>
    </row>
    <row r="4" spans="1:8" ht="38.25" x14ac:dyDescent="0.25">
      <c r="A4" s="113"/>
      <c r="B4" s="123"/>
      <c r="C4" s="129"/>
      <c r="D4" s="57" t="s">
        <v>206</v>
      </c>
    </row>
    <row r="5" spans="1:8" ht="38.25" x14ac:dyDescent="0.25">
      <c r="A5" s="113"/>
      <c r="B5" s="123"/>
      <c r="C5" s="129"/>
      <c r="D5" s="57" t="s">
        <v>209</v>
      </c>
    </row>
    <row r="6" spans="1:8" ht="30" customHeight="1" x14ac:dyDescent="0.25">
      <c r="A6" s="113">
        <v>2</v>
      </c>
      <c r="B6" s="123" t="s">
        <v>181</v>
      </c>
      <c r="C6" s="129" t="s">
        <v>210</v>
      </c>
      <c r="D6" s="57" t="s">
        <v>211</v>
      </c>
    </row>
    <row r="7" spans="1:8" ht="25.5" x14ac:dyDescent="0.25">
      <c r="A7" s="113"/>
      <c r="B7" s="123"/>
      <c r="C7" s="129"/>
      <c r="D7" s="57" t="s">
        <v>212</v>
      </c>
    </row>
    <row r="8" spans="1:8" ht="30" customHeight="1" x14ac:dyDescent="0.25">
      <c r="A8" s="113"/>
      <c r="B8" s="123"/>
      <c r="C8" s="129"/>
      <c r="D8" s="57" t="s">
        <v>213</v>
      </c>
    </row>
    <row r="9" spans="1:8" ht="30" customHeight="1" x14ac:dyDescent="0.25">
      <c r="A9" s="113"/>
      <c r="B9" s="123"/>
      <c r="C9" s="129"/>
      <c r="D9" s="57" t="s">
        <v>214</v>
      </c>
    </row>
    <row r="10" spans="1:8" ht="30" customHeight="1" x14ac:dyDescent="0.25">
      <c r="A10" s="113">
        <v>3</v>
      </c>
      <c r="B10" s="114" t="s">
        <v>182</v>
      </c>
      <c r="C10" s="126" t="s">
        <v>216</v>
      </c>
      <c r="D10" s="57" t="s">
        <v>215</v>
      </c>
    </row>
    <row r="11" spans="1:8" ht="30" customHeight="1" x14ac:dyDescent="0.25">
      <c r="A11" s="113"/>
      <c r="B11" s="115"/>
      <c r="C11" s="127"/>
      <c r="D11" s="57" t="s">
        <v>218</v>
      </c>
    </row>
    <row r="12" spans="1:8" ht="30" customHeight="1" x14ac:dyDescent="0.25">
      <c r="A12" s="113"/>
      <c r="B12" s="115"/>
      <c r="C12" s="127"/>
      <c r="D12" s="57" t="s">
        <v>219</v>
      </c>
    </row>
    <row r="13" spans="1:8" ht="30" customHeight="1" x14ac:dyDescent="0.25">
      <c r="A13" s="113"/>
      <c r="B13" s="116"/>
      <c r="C13" s="128"/>
      <c r="D13" s="57" t="s">
        <v>217</v>
      </c>
    </row>
  </sheetData>
  <mergeCells count="9">
    <mergeCell ref="A10:A13"/>
    <mergeCell ref="B10:B13"/>
    <mergeCell ref="C10:C13"/>
    <mergeCell ref="A2:A5"/>
    <mergeCell ref="B2:B5"/>
    <mergeCell ref="C2:C5"/>
    <mergeCell ref="A6:A9"/>
    <mergeCell ref="B6:B9"/>
    <mergeCell ref="C6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CRITERIOS TÉCNICOS</vt:lpstr>
      <vt:lpstr>CALIFICACIÓN TÉCNICA</vt:lpstr>
      <vt:lpstr>CRITERIOS COMUNITARIO</vt:lpstr>
      <vt:lpstr>SALOA CALIFICACIÓN</vt:lpstr>
      <vt:lpstr>LA MATA CALIFICACIÓN</vt:lpstr>
      <vt:lpstr>SEMPEGUA CALIFICACIÓN</vt:lpstr>
      <vt:lpstr>CRITERIOS WEAP</vt:lpstr>
      <vt:lpstr>WEAP</vt:lpstr>
      <vt:lpstr>CRITERIOS COSTO-BENEFICIO</vt:lpstr>
      <vt:lpstr>RESULTADOS COSTO-BENEFICIO</vt:lpstr>
      <vt:lpstr>COSTO-BENEFICIO</vt:lpstr>
      <vt:lpstr> TOTAL SALOA</vt:lpstr>
      <vt:lpstr>TOTAL LA MATA</vt:lpstr>
      <vt:lpstr>TOTAL SEMPEGUA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2018-03-02T16:00:17Z</dcterms:created>
  <dcterms:modified xsi:type="dcterms:W3CDTF">2018-05-30T14:46:43Z</dcterms:modified>
</cp:coreProperties>
</file>